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95" windowWidth="18945" windowHeight="12570" firstSheet="1" activeTab="1"/>
  </bookViews>
  <sheets>
    <sheet name="Раскрытие информации СПб 2014" sheetId="1" r:id="rId1"/>
    <sheet name="Раскрытие информации ЛО 2014" sheetId="2" r:id="rId2"/>
    <sheet name="Раскрытие информации СПб 2015" sheetId="3" r:id="rId3"/>
    <sheet name="Раскрытие информации ЛО 2015" sheetId="4" r:id="rId4"/>
  </sheets>
  <externalReferences>
    <externalReference r:id="rId7"/>
    <externalReference r:id="rId8"/>
  </externalReferences>
  <definedNames>
    <definedName name="_xlnm.Print_Area" localSheetId="1">'Раскрытие информации ЛО 2014'!$A$1:$L$24</definedName>
    <definedName name="_xlnm.Print_Area" localSheetId="3">'Раскрытие информации ЛО 2015'!$A$1:$G$24</definedName>
    <definedName name="_xlnm.Print_Area" localSheetId="0">'Раскрытие информации СПб 2014'!$A$1:$L$27</definedName>
    <definedName name="_xlnm.Print_Area" localSheetId="2">'Раскрытие информации СПб 2015'!$A$1:$G$29</definedName>
  </definedNames>
  <calcPr fullCalcOnLoad="1"/>
</workbook>
</file>

<file path=xl/sharedStrings.xml><?xml version="1.0" encoding="utf-8"?>
<sst xmlns="http://schemas.openxmlformats.org/spreadsheetml/2006/main" count="159" uniqueCount="59">
  <si>
    <t xml:space="preserve">  г. Санкт-Петербург</t>
  </si>
  <si>
    <t/>
  </si>
  <si>
    <t>п.п.</t>
  </si>
  <si>
    <t>Показатели</t>
  </si>
  <si>
    <t>электрическая энергия, МВтч</t>
  </si>
  <si>
    <t>мощность, МВт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</si>
  <si>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</si>
  <si>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</si>
  <si>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</si>
  <si>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</si>
  <si>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</si>
  <si>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</si>
  <si>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сеть, ВСЕГО </t>
  </si>
  <si>
    <t>1.1.</t>
  </si>
  <si>
    <t>из смежной сети, всего</t>
  </si>
  <si>
    <t>в том числе из сети</t>
  </si>
  <si>
    <t>1.2.</t>
  </si>
  <si>
    <t>в т.ч.  от электростанций ПЭ (ЭСО)</t>
  </si>
  <si>
    <t>1.3.</t>
  </si>
  <si>
    <t>от ОАО "Ленэнерго"</t>
  </si>
  <si>
    <t>1.4.</t>
  </si>
  <si>
    <t>от ОАО "СПбЭС"</t>
  </si>
  <si>
    <t>2.</t>
  </si>
  <si>
    <t xml:space="preserve">Потери электроэнергии в сети </t>
  </si>
  <si>
    <t>то же в % (п.1.1./п 1.3.)</t>
  </si>
  <si>
    <t>2.2</t>
  </si>
  <si>
    <t>потери, отнесенные на сальдированный переток электрической энергии потребителям 
ОАО "Петербургская сбытовая компания"</t>
  </si>
  <si>
    <t>3.</t>
  </si>
  <si>
    <t>Расход электроэнергии на производственные и хозяйственные нужды</t>
  </si>
  <si>
    <t>4.</t>
  </si>
  <si>
    <t>Полезный отпуск из сети</t>
  </si>
  <si>
    <t>4.1.</t>
  </si>
  <si>
    <t>в т.ч. собственным потребителям ЭСО</t>
  </si>
  <si>
    <t>из них:</t>
  </si>
  <si>
    <t>4.2.</t>
  </si>
  <si>
    <t>потребителям оптового рынка</t>
  </si>
  <si>
    <t>4.3.</t>
  </si>
  <si>
    <t>Сальдо-переток в другие организации</t>
  </si>
  <si>
    <t>Отчет о выполнении баланса электрической энергии в сети ВН, СН1, СН11 и НН     ОАО "Петродворцовая электросеть"                                                                      за 2014 год</t>
  </si>
  <si>
    <t>Ленинградская область</t>
  </si>
  <si>
    <t>электрическая мощность, МВт</t>
  </si>
  <si>
    <t>в т.ч. сальдо-переток электрической энергии потребителям ОАО "Петербургская сбытовая компания"  (котел ОАО "СПбЭС")</t>
  </si>
  <si>
    <t>в т.ч. сальдо-переток электрической энергии потребителям ОАО "Петербургская сбытовая компания"  (котел ОАО "Ленэнерго")</t>
  </si>
  <si>
    <t>Отпуск электрической энергии из сети, ВСЕГО</t>
  </si>
  <si>
    <t>потери, отнесенные на сальдированный переток электрической энергии потребителям 
ОАО "Петербургская сбытовая компания" (котел ОАО "СПбЭС")</t>
  </si>
  <si>
    <t>потери, отнесенные на сальдированный переток электрической энергии потребителям 
ОАО "Петербургская сбытовая компания" (котел ОАО "Ленэнерго")</t>
  </si>
  <si>
    <t>то же в % к отпуску в сеть</t>
  </si>
  <si>
    <t>в т.ч. из сети ОАО "Санкт-Петербургские электрические сети" (котел ОАО "СПбЭС")</t>
  </si>
  <si>
    <t>в т.ч. из сети ОАО "Санкт-Петербургские электрические сети" (котел ОАО "Ленэнерго")</t>
  </si>
  <si>
    <t>в т.ч. из сети ОАО "Ленэнерго"</t>
  </si>
  <si>
    <t>в т.ч. с ОРЭ</t>
  </si>
  <si>
    <t>от ОАО "Петербургская сбытовая компания"</t>
  </si>
  <si>
    <t>1.1</t>
  </si>
  <si>
    <t>в т.ч. сальдированный переток электрической энергии потребителям ОАО "Петербургская сбытовая компания"</t>
  </si>
  <si>
    <t xml:space="preserve">Отчет о выполнении баланса электрической энергии и мощности в сети ВН, СН1, СН11 и НН     ОАО "Петродворцовая электросеть"                                                                 за  2014 год.       </t>
  </si>
  <si>
    <t>Отчет о выполнении баланса электрической энергии мощности в сети ВН, СН1, СН11 и НН     ОАО "Петродворцовая электросеть"                                                                      за 2014 год</t>
  </si>
  <si>
    <t>Таблица № П1.4.</t>
  </si>
  <si>
    <t>Таблица № П1.4</t>
  </si>
  <si>
    <t>тыс.кВтч.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</si>
</sst>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0"/>
    <numFmt numFmtId="166" formatCode="0.000"/>
    <numFmt numFmtId="167" formatCode="#,##0.000000"/>
    <numFmt numFmtId="168" formatCode="_-* #,##0.000_р_._-;\-* #,##0.000_р_._-;_-* &quot;-&quot;???_р_._-;_-@_-"/>
    <numFmt numFmtId="169" formatCode="#,##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0"/>
      <name val="Helv"/>
      <family val="0"/>
    </font>
    <font>
      <sz val="10.5"/>
      <name val="Times New Roman"/>
      <family val="1"/>
    </font>
    <font>
      <sz val="10.5"/>
      <name val="Times New Roman CYR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left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4" fillId="0" borderId="25" xfId="0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3" fillId="0" borderId="2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0" fontId="6" fillId="0" borderId="24" xfId="56" applyNumberFormat="1" applyFont="1" applyFill="1" applyBorder="1" applyAlignment="1">
      <alignment horizontal="center" vertical="center"/>
    </xf>
    <xf numFmtId="10" fontId="4" fillId="0" borderId="25" xfId="56" applyNumberFormat="1" applyFont="1" applyFill="1" applyBorder="1" applyAlignment="1">
      <alignment horizontal="center" vertical="center"/>
    </xf>
    <xf numFmtId="10" fontId="4" fillId="0" borderId="26" xfId="56" applyNumberFormat="1" applyFont="1" applyFill="1" applyBorder="1" applyAlignment="1">
      <alignment horizontal="center" vertical="center"/>
    </xf>
    <xf numFmtId="10" fontId="6" fillId="0" borderId="27" xfId="0" applyNumberFormat="1" applyFont="1" applyBorder="1" applyAlignment="1">
      <alignment horizontal="center" vertical="center"/>
    </xf>
    <xf numFmtId="10" fontId="4" fillId="0" borderId="25" xfId="0" applyNumberFormat="1" applyFont="1" applyBorder="1" applyAlignment="1">
      <alignment horizontal="center" vertical="center"/>
    </xf>
    <xf numFmtId="10" fontId="4" fillId="0" borderId="28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left" vertical="center" wrapText="1"/>
    </xf>
    <xf numFmtId="165" fontId="4" fillId="0" borderId="25" xfId="56" applyNumberFormat="1" applyFont="1" applyFill="1" applyBorder="1" applyAlignment="1">
      <alignment horizontal="center" vertical="center"/>
    </xf>
    <xf numFmtId="165" fontId="4" fillId="0" borderId="26" xfId="56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165" fontId="3" fillId="0" borderId="25" xfId="0" applyNumberFormat="1" applyFont="1" applyFill="1" applyBorder="1" applyAlignment="1">
      <alignment horizontal="center" vertical="center"/>
    </xf>
    <xf numFmtId="165" fontId="3" fillId="0" borderId="26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 horizontal="center" vertical="center"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0" fontId="4" fillId="0" borderId="28" xfId="56" applyNumberFormat="1" applyFont="1" applyFill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5" fontId="4" fillId="0" borderId="28" xfId="56" applyNumberFormat="1" applyFont="1" applyFill="1" applyBorder="1" applyAlignment="1">
      <alignment horizontal="center" vertical="center"/>
    </xf>
    <xf numFmtId="166" fontId="4" fillId="0" borderId="25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5" fontId="6" fillId="0" borderId="31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4" fillId="0" borderId="25" xfId="0" applyNumberFormat="1" applyFont="1" applyFill="1" applyBorder="1" applyAlignment="1">
      <alignment horizontal="center"/>
    </xf>
    <xf numFmtId="165" fontId="4" fillId="0" borderId="25" xfId="0" applyNumberFormat="1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27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0" fontId="6" fillId="0" borderId="27" xfId="56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 applyProtection="1">
      <alignment vertical="top"/>
      <protection/>
    </xf>
    <xf numFmtId="0" fontId="3" fillId="0" borderId="0" xfId="52" applyNumberFormat="1" applyFont="1" applyFill="1" applyBorder="1" applyAlignment="1" applyProtection="1">
      <alignment vertical="top" wrapText="1"/>
      <protection/>
    </xf>
    <xf numFmtId="0" fontId="3" fillId="0" borderId="0" xfId="52" applyNumberFormat="1" applyFont="1" applyFill="1" applyBorder="1" applyAlignment="1" applyProtection="1">
      <alignment horizontal="right" vertical="top"/>
      <protection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49" fontId="11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169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165" fontId="4" fillId="0" borderId="26" xfId="0" applyNumberFormat="1" applyFont="1" applyFill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10" fontId="4" fillId="0" borderId="25" xfId="0" applyNumberFormat="1" applyFont="1" applyFill="1" applyBorder="1" applyAlignment="1">
      <alignment horizontal="center"/>
    </xf>
    <xf numFmtId="10" fontId="4" fillId="0" borderId="24" xfId="56" applyNumberFormat="1" applyFont="1" applyBorder="1" applyAlignment="1">
      <alignment horizontal="center"/>
    </xf>
    <xf numFmtId="10" fontId="4" fillId="0" borderId="25" xfId="56" applyNumberFormat="1" applyFont="1" applyBorder="1" applyAlignment="1">
      <alignment horizontal="center"/>
    </xf>
    <xf numFmtId="10" fontId="4" fillId="0" borderId="28" xfId="56" applyNumberFormat="1" applyFont="1" applyBorder="1" applyAlignment="1">
      <alignment horizontal="center"/>
    </xf>
    <xf numFmtId="10" fontId="4" fillId="0" borderId="27" xfId="56" applyNumberFormat="1" applyFont="1" applyBorder="1" applyAlignment="1">
      <alignment horizontal="center"/>
    </xf>
    <xf numFmtId="10" fontId="4" fillId="0" borderId="26" xfId="56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4" fillId="0" borderId="31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center"/>
      <protection/>
    </xf>
    <xf numFmtId="0" fontId="4" fillId="0" borderId="33" xfId="0" applyNumberFormat="1" applyFont="1" applyFill="1" applyBorder="1" applyAlignment="1" applyProtection="1">
      <alignment horizontal="center" wrapText="1"/>
      <protection/>
    </xf>
    <xf numFmtId="0" fontId="4" fillId="0" borderId="41" xfId="0" applyNumberFormat="1" applyFont="1" applyFill="1" applyBorder="1" applyAlignment="1" applyProtection="1">
      <alignment horizontal="center" wrapText="1"/>
      <protection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/>
      <protection/>
    </xf>
    <xf numFmtId="0" fontId="4" fillId="0" borderId="27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165" fontId="4" fillId="0" borderId="28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wrapText="1"/>
    </xf>
    <xf numFmtId="10" fontId="4" fillId="0" borderId="28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165" fontId="4" fillId="0" borderId="17" xfId="0" applyNumberFormat="1" applyFont="1" applyFill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10" fontId="4" fillId="0" borderId="28" xfId="0" applyNumberFormat="1" applyFont="1" applyFill="1" applyBorder="1" applyAlignment="1">
      <alignment horizontal="center"/>
    </xf>
    <xf numFmtId="165" fontId="4" fillId="0" borderId="24" xfId="0" applyNumberFormat="1" applyFont="1" applyFill="1" applyBorder="1" applyAlignment="1">
      <alignment horizontal="center"/>
    </xf>
    <xf numFmtId="165" fontId="4" fillId="0" borderId="31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 applyProtection="1">
      <alignment horizontal="center" wrapText="1"/>
      <protection/>
    </xf>
    <xf numFmtId="0" fontId="4" fillId="0" borderId="2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2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center" wrapText="1"/>
      <protection/>
    </xf>
    <xf numFmtId="0" fontId="4" fillId="0" borderId="36" xfId="0" applyNumberFormat="1" applyFont="1" applyFill="1" applyBorder="1" applyAlignment="1" applyProtection="1">
      <alignment horizontal="center" wrapText="1"/>
      <protection/>
    </xf>
    <xf numFmtId="0" fontId="4" fillId="0" borderId="36" xfId="0" applyNumberFormat="1" applyFont="1" applyFill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165" fontId="6" fillId="0" borderId="24" xfId="0" applyNumberFormat="1" applyFont="1" applyFill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0" fontId="6" fillId="0" borderId="25" xfId="0" applyNumberFormat="1" applyFont="1" applyBorder="1" applyAlignment="1">
      <alignment horizontal="center"/>
    </xf>
    <xf numFmtId="10" fontId="6" fillId="0" borderId="24" xfId="0" applyNumberFormat="1" applyFont="1" applyFill="1" applyBorder="1" applyAlignment="1">
      <alignment horizontal="center"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top" wrapText="1"/>
      <protection/>
    </xf>
    <xf numFmtId="164" fontId="4" fillId="0" borderId="34" xfId="0" applyNumberFormat="1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43" xfId="0" applyNumberFormat="1" applyFont="1" applyFill="1" applyBorder="1" applyAlignment="1" applyProtection="1">
      <alignment horizontal="center" vertical="center" wrapText="1"/>
      <protection/>
    </xf>
    <xf numFmtId="164" fontId="4" fillId="0" borderId="44" xfId="0" applyNumberFormat="1" applyFont="1" applyFill="1" applyBorder="1" applyAlignment="1" applyProtection="1">
      <alignment horizontal="center" vertical="center" wrapText="1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52" applyNumberFormat="1" applyFont="1" applyFill="1" applyBorder="1" applyAlignment="1" applyProtection="1">
      <alignment horizontal="right" vertical="top" wrapText="1"/>
      <protection/>
    </xf>
    <xf numFmtId="0" fontId="12" fillId="0" borderId="0" xfId="52" applyNumberFormat="1" applyFont="1" applyFill="1" applyBorder="1" applyAlignment="1" applyProtection="1">
      <alignment horizontal="center" vertical="top"/>
      <protection/>
    </xf>
    <xf numFmtId="164" fontId="4" fillId="0" borderId="43" xfId="0" applyNumberFormat="1" applyFont="1" applyFill="1" applyBorder="1" applyAlignment="1" applyProtection="1">
      <alignment horizontal="center" wrapText="1"/>
      <protection/>
    </xf>
    <xf numFmtId="164" fontId="4" fillId="0" borderId="44" xfId="0" applyNumberFormat="1" applyFont="1" applyFill="1" applyBorder="1" applyAlignment="1" applyProtection="1">
      <alignment horizontal="center" wrapText="1"/>
      <protection/>
    </xf>
    <xf numFmtId="164" fontId="4" fillId="0" borderId="30" xfId="0" applyNumberFormat="1" applyFont="1" applyFill="1" applyBorder="1" applyAlignment="1" applyProtection="1">
      <alignment horizontal="center" wrapText="1"/>
      <protection/>
    </xf>
    <xf numFmtId="0" fontId="4" fillId="0" borderId="34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69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all\&#1051;&#1072;&#1076;&#1099;&#1085;&#1089;&#1082;&#1072;&#1103;\&#1055;&#1088;&#1086;&#1075;&#1085;&#1086;&#1079;&#1085;&#1099;&#1077;%20&#1073;&#1072;&#1083;&#1072;&#1085;&#1089;&#1099;\&#1051;&#1077;&#1085;.&#1086;&#1073;&#1083;\&#1041;&#1072;&#1083;&#1072;&#1085;&#1089;%202015%20&#1089;%20&#1088;&#1072;&#1079;&#1073;&#1080;&#1074;&#1082;&#1086;&#1081;%20&#1087;&#1086;%20&#1084;&#1077;&#1089;&#1103;&#1094;&#1072;&#1084;%20&#1051;&#1054;(&#1087;&#1086;%20&#1091;&#1090;&#1074;&#1077;&#1088;&#1078;&#1076;&#1077;&#1085;&#1085;&#1086;&#1084;&#1091;%20&#1085;&#1086;&#1088;&#1084;&#1072;&#1090;&#1080;&#1074;&#109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арь (м)"/>
      <sheetName val="январь ЛО"/>
      <sheetName val="январь ЛО (м)"/>
      <sheetName val="февраль"/>
      <sheetName val="февраль (м)"/>
      <sheetName val="февраль ЛО"/>
      <sheetName val="февраль ЛО (м)"/>
      <sheetName val="март"/>
      <sheetName val="март (м)"/>
      <sheetName val="март ЛО"/>
      <sheetName val="март ЛО (м)"/>
      <sheetName val="1 квартал"/>
      <sheetName val="1 квартал (м)"/>
      <sheetName val="апрель"/>
      <sheetName val="апрель (м)"/>
      <sheetName val="апрель ЛО"/>
      <sheetName val="апрель ЛО (м)"/>
      <sheetName val="май СПб"/>
      <sheetName val="май (м) СПб"/>
      <sheetName val="май ЛО"/>
      <sheetName val="май (м) ЛО"/>
      <sheetName val="июнь СПб"/>
      <sheetName val="июнь (м) СПб"/>
      <sheetName val="июнь ЛО"/>
      <sheetName val="июнь (м) ЛО"/>
      <sheetName val="6 мес."/>
      <sheetName val="6 мес. (м)"/>
      <sheetName val="6 мес. ЛО"/>
      <sheetName val="6 мес. (м) ЛО"/>
      <sheetName val="июль СПб"/>
      <sheetName val="июль (м) СПб"/>
      <sheetName val="июль ЛО"/>
      <sheetName val="июль (м) ЛО"/>
      <sheetName val="август"/>
      <sheetName val="август (м)"/>
      <sheetName val="август ЛО"/>
      <sheetName val="август ЛО (м)"/>
      <sheetName val="сентябрь СПб"/>
      <sheetName val="сентябрь (м) СПб"/>
      <sheetName val="сентябрь ЛО"/>
      <sheetName val="сентябрь (м) ЛО"/>
      <sheetName val="3 кв. СПб"/>
      <sheetName val="3 кв. (м) СПб"/>
      <sheetName val="3 кв. ЛО"/>
      <sheetName val="3 кв. (м) ЛО"/>
      <sheetName val="9 мес."/>
      <sheetName val="9 мес. (м)"/>
      <sheetName val="9 мес. ЛО"/>
      <sheetName val="9 мес. (м) ЛО"/>
      <sheetName val="октябрь СПб"/>
      <sheetName val="октябрь (м) СПб"/>
      <sheetName val="октябрь ЛО"/>
      <sheetName val="октябрь (м) ЛО"/>
      <sheetName val="ноябрь СПб"/>
      <sheetName val="ноябрь (м) СПб"/>
      <sheetName val="ноябрь ЛО"/>
      <sheetName val="ноябрь (м) ЛО"/>
      <sheetName val="декабрь СПб"/>
      <sheetName val="декабрь (м) СПб"/>
      <sheetName val="декабрь ЛО"/>
      <sheetName val="декабрь (м) ЛО"/>
      <sheetName val="2 пол. СПб"/>
      <sheetName val="2 пол. (м) СПб"/>
      <sheetName val="2 пол. ЛО"/>
      <sheetName val="2 пол (м) ЛО"/>
      <sheetName val="Год 2014 СПб"/>
      <sheetName val="Год 2014 (м) СПб"/>
      <sheetName val="Год 2014 ЛО "/>
      <sheetName val="Год 2014 (м) ЛО "/>
      <sheetName val="Раскрытие информации СПб 2014"/>
      <sheetName val="Раскрытие информации ЛО 2014"/>
    </sheetNames>
    <sheetDataSet>
      <sheetData sheetId="28">
        <row r="15">
          <cell r="C15">
            <v>2677.98</v>
          </cell>
        </row>
      </sheetData>
      <sheetData sheetId="32">
        <row r="14">
          <cell r="C14">
            <v>525.456</v>
          </cell>
        </row>
      </sheetData>
      <sheetData sheetId="36">
        <row r="16">
          <cell r="C16">
            <v>506.94000000000005</v>
          </cell>
        </row>
      </sheetData>
      <sheetData sheetId="40">
        <row r="14">
          <cell r="C14">
            <v>457.088</v>
          </cell>
        </row>
      </sheetData>
      <sheetData sheetId="52">
        <row r="14">
          <cell r="C14">
            <v>415.636</v>
          </cell>
        </row>
      </sheetData>
      <sheetData sheetId="56">
        <row r="14">
          <cell r="C14">
            <v>427.68</v>
          </cell>
        </row>
      </sheetData>
      <sheetData sheetId="60">
        <row r="14">
          <cell r="C14">
            <v>567.102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эфф."/>
      <sheetName val="Баланс ЭЭ 2015"/>
      <sheetName val="Баланс ЭЭ ПРОВОРКА"/>
      <sheetName val="Баланс ЭЭ январь"/>
      <sheetName val="Баланс ЭЭ февраль"/>
      <sheetName val="Баланс ЭЭ март"/>
      <sheetName val="Баланс ЭЭ 1 кв"/>
      <sheetName val="Баланс ЭЭ апрель"/>
      <sheetName val="Баланс ЭЭ май"/>
      <sheetName val="Баланс ЭЭ июнь"/>
      <sheetName val="Баланс ЭЭ 2 кв"/>
      <sheetName val="Баланс ЭЭ 1-е пол."/>
      <sheetName val="Баланс ЭЭ июль"/>
      <sheetName val="Баланс ЭЭ август"/>
      <sheetName val="Баланс ЭЭ сентябрь"/>
      <sheetName val="Баланс ЭЭ 3 кв"/>
      <sheetName val="Баланс ЭЭ октябрь"/>
      <sheetName val="Баланс ЭЭ ноябрь"/>
      <sheetName val="Баланс ЭЭ декабрь"/>
      <sheetName val="Баланс ЭЭ 4 кв"/>
      <sheetName val="Баланс ЭЭ 2-е пол."/>
      <sheetName val="Баланс мощности 2015"/>
      <sheetName val="ччи"/>
      <sheetName val="Баланс мощности ПРОВЕРКА"/>
      <sheetName val="Баланс мощности пол. ПРОВЕРКА"/>
      <sheetName val="Баланс мощности кв. ПРОВЕРКА"/>
      <sheetName val="Баланс мощности январь"/>
      <sheetName val="Баланс мощности февраль"/>
      <sheetName val="Баланс мощности март"/>
      <sheetName val="Баланс мощности 1 кв"/>
      <sheetName val="Баланс мощности апрель"/>
      <sheetName val="Баланс мощности май"/>
      <sheetName val="Баланс мощности июнь"/>
      <sheetName val="Баланс мощности 2 кв"/>
      <sheetName val="Баланс мощности 1-е пол."/>
      <sheetName val="Баланс мощности июль"/>
      <sheetName val="Баланс мощности август"/>
      <sheetName val="Баланс мощности сентябрь"/>
      <sheetName val="Баланс мощности 3 кв"/>
      <sheetName val="Баланс мощности октябрь"/>
      <sheetName val="Баланс мощности ноябрь"/>
      <sheetName val="Баланс мощности декабрь"/>
      <sheetName val="Баланс мощности 4 кв"/>
      <sheetName val="Баланс мощности 2-е пол."/>
    </sheetNames>
    <sheetDataSet>
      <sheetData sheetId="0">
        <row r="22">
          <cell r="D22" t="str">
            <v>Баланс электрической энергии ОАО "Петродворцовая электросеть" на 2015 г.</v>
          </cell>
        </row>
        <row r="23">
          <cell r="D23" t="str">
            <v>1.</v>
          </cell>
          <cell r="E23" t="str">
            <v>Поступление электроэнергии в сеть, всего</v>
          </cell>
        </row>
        <row r="24">
          <cell r="D24" t="str">
            <v>1.1.</v>
          </cell>
          <cell r="E24" t="str">
            <v>из смежной сети, всего</v>
          </cell>
        </row>
        <row r="25">
          <cell r="E25" t="str">
            <v>в том числе из сети</v>
          </cell>
        </row>
        <row r="26">
          <cell r="E26" t="str">
            <v>ВН</v>
          </cell>
        </row>
        <row r="27">
          <cell r="E27" t="str">
            <v>СН1</v>
          </cell>
        </row>
        <row r="28">
          <cell r="E28" t="str">
            <v>СН11</v>
          </cell>
        </row>
        <row r="29">
          <cell r="D29" t="str">
            <v>1.2.</v>
          </cell>
          <cell r="E29" t="str">
            <v>от ОАО "ПСК"</v>
          </cell>
        </row>
        <row r="30">
          <cell r="E30" t="str">
            <v>в т.ч. с ОРЭ</v>
          </cell>
        </row>
        <row r="31">
          <cell r="E31" t="str">
            <v>в т.ч. с РРЭ</v>
          </cell>
        </row>
        <row r="32">
          <cell r="D32" t="str">
            <v>2.</v>
          </cell>
          <cell r="E32" t="str">
            <v>Потери электроэнергии в сети </v>
          </cell>
        </row>
        <row r="33">
          <cell r="E33" t="str">
            <v>то же в % к отпуску в сеть</v>
          </cell>
        </row>
        <row r="34">
          <cell r="D34" t="str">
            <v>2.1</v>
          </cell>
          <cell r="E34" t="str">
            <v>потери, отнесенные на сальдированный переток электроэнергии потребителям ОАО "ПСК"</v>
          </cell>
        </row>
        <row r="35">
          <cell r="D35">
            <v>3</v>
          </cell>
          <cell r="E35" t="str">
            <v>Полезный отпуск электроэнергии из сети, всего</v>
          </cell>
        </row>
        <row r="36">
          <cell r="D36" t="str">
            <v>3.1.</v>
          </cell>
          <cell r="E36" t="str">
            <v>полезный отпуск электроэнергии потребителям ООО "ПСК"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7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75390625" style="0" customWidth="1"/>
    <col min="2" max="2" width="44.25390625" style="0" customWidth="1"/>
    <col min="3" max="3" width="12.125" style="0" customWidth="1"/>
    <col min="4" max="7" width="11.375" style="0" customWidth="1"/>
    <col min="8" max="9" width="8.875" style="0" customWidth="1"/>
    <col min="10" max="10" width="8.00390625" style="0" customWidth="1"/>
    <col min="11" max="12" width="8.875" style="0" customWidth="1"/>
    <col min="14" max="14" width="11.125" style="0" bestFit="1" customWidth="1"/>
  </cols>
  <sheetData>
    <row r="2" spans="1:12" ht="36" customHeight="1">
      <c r="A2" s="191" t="s">
        <v>54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6.5" customHeight="1">
      <c r="A3" s="192" t="s">
        <v>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7" ht="13.5" thickBot="1">
      <c r="A4" s="1" t="s">
        <v>1</v>
      </c>
      <c r="B4" s="2"/>
      <c r="C4" s="2"/>
      <c r="D4" s="2"/>
      <c r="E4" s="2"/>
      <c r="F4" s="2"/>
      <c r="G4" s="3"/>
    </row>
    <row r="5" spans="1:12" ht="12.75">
      <c r="A5" s="4" t="s">
        <v>2</v>
      </c>
      <c r="B5" s="5" t="s">
        <v>3</v>
      </c>
      <c r="C5" s="193" t="s">
        <v>4</v>
      </c>
      <c r="D5" s="194"/>
      <c r="E5" s="194"/>
      <c r="F5" s="194"/>
      <c r="G5" s="194"/>
      <c r="H5" s="195" t="s">
        <v>5</v>
      </c>
      <c r="I5" s="196"/>
      <c r="J5" s="196"/>
      <c r="K5" s="196"/>
      <c r="L5" s="197"/>
    </row>
    <row r="6" spans="1:12" ht="13.5" thickBot="1">
      <c r="A6" s="6"/>
      <c r="B6" s="7"/>
      <c r="C6" s="8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10" t="s">
        <v>6</v>
      </c>
      <c r="I6" s="11" t="s">
        <v>7</v>
      </c>
      <c r="J6" s="11" t="s">
        <v>8</v>
      </c>
      <c r="K6" s="11" t="s">
        <v>9</v>
      </c>
      <c r="L6" s="12" t="s">
        <v>10</v>
      </c>
    </row>
    <row r="7" spans="1:12" ht="12.75">
      <c r="A7" s="13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  <c r="H7" s="17">
        <v>8</v>
      </c>
      <c r="I7" s="18">
        <v>9</v>
      </c>
      <c r="J7" s="18">
        <v>10</v>
      </c>
      <c r="K7" s="18">
        <v>11</v>
      </c>
      <c r="L7" s="19">
        <v>12</v>
      </c>
    </row>
    <row r="8" spans="1:14" ht="12.75">
      <c r="A8" s="20" t="s">
        <v>11</v>
      </c>
      <c r="B8" s="21" t="s">
        <v>12</v>
      </c>
      <c r="C8" s="22">
        <v>1040201.145</v>
      </c>
      <c r="D8" s="23">
        <v>620494.2420000001</v>
      </c>
      <c r="E8" s="23">
        <v>179327.884</v>
      </c>
      <c r="F8" s="23">
        <v>1021356.709</v>
      </c>
      <c r="G8" s="24">
        <v>540887.198</v>
      </c>
      <c r="H8" s="25">
        <v>193.92100000000002</v>
      </c>
      <c r="I8" s="26">
        <v>103.39600000000003</v>
      </c>
      <c r="J8" s="26">
        <v>32.749</v>
      </c>
      <c r="K8" s="26">
        <v>190.806</v>
      </c>
      <c r="L8" s="27">
        <v>100.95400000000001</v>
      </c>
      <c r="N8" s="28"/>
    </row>
    <row r="9" spans="1:12" ht="17.25" customHeight="1">
      <c r="A9" s="29" t="s">
        <v>13</v>
      </c>
      <c r="B9" s="30" t="s">
        <v>14</v>
      </c>
      <c r="C9" s="112"/>
      <c r="D9" s="23"/>
      <c r="E9" s="23"/>
      <c r="F9" s="23">
        <v>780977.6900000001</v>
      </c>
      <c r="G9" s="24">
        <v>540887.198</v>
      </c>
      <c r="H9" s="101"/>
      <c r="I9" s="31"/>
      <c r="J9" s="31"/>
      <c r="K9" s="26">
        <v>133.03000000000003</v>
      </c>
      <c r="L9" s="27">
        <v>100.95400000000001</v>
      </c>
    </row>
    <row r="10" spans="1:14" ht="12.75">
      <c r="A10" s="29"/>
      <c r="B10" s="30" t="s">
        <v>15</v>
      </c>
      <c r="C10" s="112"/>
      <c r="D10" s="23"/>
      <c r="E10" s="23"/>
      <c r="F10" s="23"/>
      <c r="G10" s="24"/>
      <c r="H10" s="101"/>
      <c r="I10" s="31"/>
      <c r="J10" s="31"/>
      <c r="K10" s="31"/>
      <c r="L10" s="32"/>
      <c r="N10" s="28"/>
    </row>
    <row r="11" spans="1:12" ht="12.75">
      <c r="A11" s="29"/>
      <c r="B11" s="30" t="s">
        <v>7</v>
      </c>
      <c r="C11" s="112"/>
      <c r="D11" s="23"/>
      <c r="E11" s="23"/>
      <c r="F11" s="23">
        <v>605541.212</v>
      </c>
      <c r="G11" s="24"/>
      <c r="H11" s="101"/>
      <c r="I11" s="31"/>
      <c r="J11" s="31"/>
      <c r="K11" s="26">
        <v>100.85100000000004</v>
      </c>
      <c r="L11" s="32"/>
    </row>
    <row r="12" spans="1:12" ht="12.75">
      <c r="A12" s="29"/>
      <c r="B12" s="30" t="s">
        <v>8</v>
      </c>
      <c r="C12" s="112"/>
      <c r="D12" s="23"/>
      <c r="E12" s="23"/>
      <c r="F12" s="23">
        <v>175436.478</v>
      </c>
      <c r="G12" s="24"/>
      <c r="H12" s="101"/>
      <c r="I12" s="31"/>
      <c r="J12" s="31"/>
      <c r="K12" s="26">
        <v>32.179</v>
      </c>
      <c r="L12" s="32"/>
    </row>
    <row r="13" spans="1:12" ht="12.75">
      <c r="A13" s="29"/>
      <c r="B13" s="30" t="s">
        <v>9</v>
      </c>
      <c r="C13" s="112"/>
      <c r="D13" s="23"/>
      <c r="E13" s="23"/>
      <c r="F13" s="23"/>
      <c r="G13" s="24">
        <v>540887.198</v>
      </c>
      <c r="H13" s="101"/>
      <c r="I13" s="31"/>
      <c r="J13" s="31"/>
      <c r="K13" s="31"/>
      <c r="L13" s="27">
        <v>100.95400000000001</v>
      </c>
    </row>
    <row r="14" spans="1:12" ht="15" customHeight="1">
      <c r="A14" s="29" t="s">
        <v>16</v>
      </c>
      <c r="B14" s="30" t="s">
        <v>17</v>
      </c>
      <c r="C14" s="112"/>
      <c r="D14" s="23"/>
      <c r="E14" s="23"/>
      <c r="F14" s="23"/>
      <c r="G14" s="24"/>
      <c r="H14" s="101"/>
      <c r="I14" s="31"/>
      <c r="J14" s="31"/>
      <c r="K14" s="31"/>
      <c r="L14" s="32"/>
    </row>
    <row r="15" spans="1:12" ht="12.75">
      <c r="A15" s="29" t="s">
        <v>18</v>
      </c>
      <c r="B15" s="30" t="s">
        <v>19</v>
      </c>
      <c r="C15" s="112">
        <v>697949.942</v>
      </c>
      <c r="D15" s="23">
        <v>517351.91200000007</v>
      </c>
      <c r="E15" s="23">
        <v>179327.884</v>
      </c>
      <c r="F15" s="23">
        <v>1270.146</v>
      </c>
      <c r="G15" s="24"/>
      <c r="H15" s="102">
        <v>121.23900000000003</v>
      </c>
      <c r="I15" s="26">
        <v>88.25800000000002</v>
      </c>
      <c r="J15" s="26">
        <v>32.749</v>
      </c>
      <c r="K15" s="26">
        <v>0.232</v>
      </c>
      <c r="L15" s="32"/>
    </row>
    <row r="16" spans="1:12" ht="17.25" customHeight="1">
      <c r="A16" s="29" t="s">
        <v>20</v>
      </c>
      <c r="B16" s="30" t="s">
        <v>21</v>
      </c>
      <c r="C16" s="112">
        <v>342251.203</v>
      </c>
      <c r="D16" s="23">
        <v>103142.32999999999</v>
      </c>
      <c r="E16" s="23"/>
      <c r="F16" s="23">
        <v>239108.873</v>
      </c>
      <c r="G16" s="24"/>
      <c r="H16" s="102">
        <v>72.682</v>
      </c>
      <c r="I16" s="26">
        <v>15.138</v>
      </c>
      <c r="J16" s="31"/>
      <c r="K16" s="26">
        <v>57.544</v>
      </c>
      <c r="L16" s="32"/>
    </row>
    <row r="17" spans="1:12" ht="21.75" customHeight="1">
      <c r="A17" s="20" t="s">
        <v>22</v>
      </c>
      <c r="B17" s="21" t="s">
        <v>23</v>
      </c>
      <c r="C17" s="22">
        <v>106704.308</v>
      </c>
      <c r="D17" s="23">
        <v>5783.683999999999</v>
      </c>
      <c r="E17" s="23">
        <v>3891.406</v>
      </c>
      <c r="F17" s="23">
        <v>49306.66399999999</v>
      </c>
      <c r="G17" s="24">
        <v>47722.55400000002</v>
      </c>
      <c r="H17" s="25">
        <v>15.859</v>
      </c>
      <c r="I17" s="26">
        <v>0.829</v>
      </c>
      <c r="J17" s="26">
        <v>0.57</v>
      </c>
      <c r="K17" s="26">
        <v>7.334</v>
      </c>
      <c r="L17" s="27">
        <v>7.1259999999999994</v>
      </c>
    </row>
    <row r="18" spans="1:12" ht="21.75" customHeight="1">
      <c r="A18" s="29"/>
      <c r="B18" s="30" t="s">
        <v>24</v>
      </c>
      <c r="C18" s="33">
        <v>0.10258045620590045</v>
      </c>
      <c r="D18" s="34">
        <v>0.009321092136742178</v>
      </c>
      <c r="E18" s="34">
        <v>0.021699949350877303</v>
      </c>
      <c r="F18" s="34">
        <v>0.04827565488679821</v>
      </c>
      <c r="G18" s="35">
        <v>0.08823014147212266</v>
      </c>
      <c r="H18" s="36">
        <v>0.08178072514065005</v>
      </c>
      <c r="I18" s="37">
        <v>0.008017718286974349</v>
      </c>
      <c r="J18" s="37">
        <v>0.017405111606461264</v>
      </c>
      <c r="K18" s="37">
        <v>0.03843694642726119</v>
      </c>
      <c r="L18" s="38">
        <v>0.07058660379975037</v>
      </c>
    </row>
    <row r="19" spans="1:12" ht="38.25">
      <c r="A19" s="39" t="s">
        <v>25</v>
      </c>
      <c r="B19" s="40" t="s">
        <v>26</v>
      </c>
      <c r="C19" s="112">
        <v>106704.308</v>
      </c>
      <c r="D19" s="41">
        <v>5783.683999999999</v>
      </c>
      <c r="E19" s="41">
        <v>3891.406</v>
      </c>
      <c r="F19" s="41">
        <v>49306.66399999999</v>
      </c>
      <c r="G19" s="42">
        <v>47722.55400000002</v>
      </c>
      <c r="H19" s="102">
        <v>15.859</v>
      </c>
      <c r="I19" s="26">
        <v>0.829</v>
      </c>
      <c r="J19" s="26">
        <v>0.57</v>
      </c>
      <c r="K19" s="26">
        <v>7.334</v>
      </c>
      <c r="L19" s="27">
        <v>7.1259999999999994</v>
      </c>
    </row>
    <row r="20" spans="1:12" ht="29.25" customHeight="1">
      <c r="A20" s="29" t="s">
        <v>27</v>
      </c>
      <c r="B20" s="30" t="s">
        <v>28</v>
      </c>
      <c r="C20" s="112"/>
      <c r="D20" s="23"/>
      <c r="E20" s="23"/>
      <c r="F20" s="23"/>
      <c r="G20" s="24"/>
      <c r="H20" s="101"/>
      <c r="I20" s="31"/>
      <c r="J20" s="31"/>
      <c r="K20" s="31"/>
      <c r="L20" s="32"/>
    </row>
    <row r="21" spans="1:12" ht="15" customHeight="1">
      <c r="A21" s="20" t="s">
        <v>29</v>
      </c>
      <c r="B21" s="21" t="s">
        <v>30</v>
      </c>
      <c r="C21" s="22">
        <v>933496.837</v>
      </c>
      <c r="D21" s="23">
        <v>9169.346000000001</v>
      </c>
      <c r="E21" s="23"/>
      <c r="F21" s="23">
        <v>431162.84700000007</v>
      </c>
      <c r="G21" s="24">
        <v>493164.644</v>
      </c>
      <c r="H21" s="25">
        <v>178.062</v>
      </c>
      <c r="I21" s="26">
        <v>1.716</v>
      </c>
      <c r="J21" s="26"/>
      <c r="K21" s="26">
        <v>82.518</v>
      </c>
      <c r="L21" s="27">
        <v>93.828</v>
      </c>
    </row>
    <row r="22" spans="1:12" ht="20.25" customHeight="1">
      <c r="A22" s="29" t="s">
        <v>31</v>
      </c>
      <c r="B22" s="30" t="s">
        <v>32</v>
      </c>
      <c r="C22" s="112">
        <v>933496.837</v>
      </c>
      <c r="D22" s="23">
        <v>9169.346000000001</v>
      </c>
      <c r="E22" s="23"/>
      <c r="F22" s="23">
        <v>431162.84700000007</v>
      </c>
      <c r="G22" s="24">
        <v>493164.64400000003</v>
      </c>
      <c r="H22" s="102">
        <v>178.062</v>
      </c>
      <c r="I22" s="26">
        <v>1.716</v>
      </c>
      <c r="J22" s="26"/>
      <c r="K22" s="26">
        <v>82.518</v>
      </c>
      <c r="L22" s="27">
        <v>93.828</v>
      </c>
    </row>
    <row r="23" spans="1:13" ht="12.75">
      <c r="A23" s="29"/>
      <c r="B23" s="30" t="s">
        <v>33</v>
      </c>
      <c r="C23" s="112"/>
      <c r="D23" s="23"/>
      <c r="E23" s="23"/>
      <c r="F23" s="23"/>
      <c r="G23" s="24"/>
      <c r="H23" s="101"/>
      <c r="I23" s="31"/>
      <c r="J23" s="31"/>
      <c r="K23" s="31"/>
      <c r="L23" s="32"/>
      <c r="M23" s="28"/>
    </row>
    <row r="24" spans="1:12" ht="11.25" customHeight="1">
      <c r="A24" s="29" t="s">
        <v>34</v>
      </c>
      <c r="B24" s="43" t="s">
        <v>35</v>
      </c>
      <c r="C24" s="113"/>
      <c r="D24" s="44"/>
      <c r="E24" s="44"/>
      <c r="F24" s="44"/>
      <c r="G24" s="45"/>
      <c r="H24" s="115"/>
      <c r="I24" s="46"/>
      <c r="J24" s="46"/>
      <c r="K24" s="46"/>
      <c r="L24" s="47"/>
    </row>
    <row r="25" spans="1:12" ht="22.5" customHeight="1" thickBot="1">
      <c r="A25" s="48" t="s">
        <v>36</v>
      </c>
      <c r="B25" s="49" t="s">
        <v>37</v>
      </c>
      <c r="C25" s="114"/>
      <c r="D25" s="50"/>
      <c r="E25" s="50"/>
      <c r="F25" s="50"/>
      <c r="G25" s="51"/>
      <c r="H25" s="116"/>
      <c r="I25" s="52"/>
      <c r="J25" s="52"/>
      <c r="K25" s="52"/>
      <c r="L25" s="53"/>
    </row>
    <row r="29" spans="1:9" ht="12.75">
      <c r="A29" s="54"/>
      <c r="B29" s="54"/>
      <c r="C29" s="54"/>
      <c r="D29" s="54"/>
      <c r="E29" s="54"/>
      <c r="G29" s="54"/>
      <c r="H29" s="54"/>
      <c r="I29" s="54"/>
    </row>
    <row r="30" ht="12.75">
      <c r="H30" s="55"/>
    </row>
    <row r="31" spans="4:7" ht="12.75">
      <c r="D31" s="28"/>
      <c r="E31" s="28"/>
      <c r="F31" s="28"/>
      <c r="G31" s="28"/>
    </row>
    <row r="36" ht="12.75">
      <c r="B36" s="56"/>
    </row>
    <row r="45" ht="12.75">
      <c r="B45" s="56"/>
    </row>
    <row r="46" ht="12.75">
      <c r="B46" s="56"/>
    </row>
    <row r="47" ht="12.75">
      <c r="B47" s="56"/>
    </row>
  </sheetData>
  <sheetProtection/>
  <mergeCells count="4">
    <mergeCell ref="A2:L2"/>
    <mergeCell ref="A3:L3"/>
    <mergeCell ref="C5:G5"/>
    <mergeCell ref="H5:L5"/>
  </mergeCells>
  <printOptions/>
  <pageMargins left="0.32" right="0.54" top="0.45" bottom="0.35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L22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5.75390625" style="0" customWidth="1"/>
    <col min="2" max="2" width="44.25390625" style="0" customWidth="1"/>
    <col min="3" max="7" width="10.125" style="0" customWidth="1"/>
    <col min="8" max="12" width="8.625" style="0" customWidth="1"/>
  </cols>
  <sheetData>
    <row r="2" spans="1:12" ht="34.5" customHeight="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5.75" customHeight="1">
      <c r="A3" s="191" t="s">
        <v>39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13.5" thickBot="1">
      <c r="A4" s="57" t="s">
        <v>1</v>
      </c>
      <c r="B4" s="58"/>
      <c r="C4" s="58"/>
      <c r="D4" s="58"/>
      <c r="E4" s="58"/>
      <c r="F4" s="58"/>
      <c r="G4" s="58"/>
      <c r="H4" s="59"/>
      <c r="I4" s="59"/>
      <c r="J4" s="59"/>
      <c r="K4" s="59"/>
      <c r="L4" s="59"/>
    </row>
    <row r="5" spans="1:12" ht="12.75">
      <c r="A5" s="60" t="s">
        <v>2</v>
      </c>
      <c r="B5" s="61" t="s">
        <v>3</v>
      </c>
      <c r="C5" s="198" t="s">
        <v>4</v>
      </c>
      <c r="D5" s="199"/>
      <c r="E5" s="199"/>
      <c r="F5" s="199"/>
      <c r="G5" s="200"/>
      <c r="H5" s="196" t="s">
        <v>40</v>
      </c>
      <c r="I5" s="196"/>
      <c r="J5" s="196"/>
      <c r="K5" s="196"/>
      <c r="L5" s="197"/>
    </row>
    <row r="6" spans="1:12" ht="13.5" thickBot="1">
      <c r="A6" s="62"/>
      <c r="B6" s="63"/>
      <c r="C6" s="64" t="s">
        <v>6</v>
      </c>
      <c r="D6" s="65" t="s">
        <v>7</v>
      </c>
      <c r="E6" s="65" t="s">
        <v>8</v>
      </c>
      <c r="F6" s="65" t="s">
        <v>9</v>
      </c>
      <c r="G6" s="63" t="s">
        <v>10</v>
      </c>
      <c r="H6" s="66" t="s">
        <v>6</v>
      </c>
      <c r="I6" s="11" t="s">
        <v>7</v>
      </c>
      <c r="J6" s="11" t="s">
        <v>8</v>
      </c>
      <c r="K6" s="11" t="s">
        <v>9</v>
      </c>
      <c r="L6" s="12" t="s">
        <v>10</v>
      </c>
    </row>
    <row r="7" spans="1:12" ht="12.75">
      <c r="A7" s="67">
        <v>1</v>
      </c>
      <c r="B7" s="68">
        <v>2</v>
      </c>
      <c r="C7" s="15">
        <v>3</v>
      </c>
      <c r="D7" s="16">
        <v>4</v>
      </c>
      <c r="E7" s="16">
        <v>5</v>
      </c>
      <c r="F7" s="16">
        <v>6</v>
      </c>
      <c r="G7" s="69">
        <v>7</v>
      </c>
      <c r="H7" s="70">
        <v>8</v>
      </c>
      <c r="I7" s="71">
        <v>9</v>
      </c>
      <c r="J7" s="18">
        <v>10</v>
      </c>
      <c r="K7" s="18">
        <v>11</v>
      </c>
      <c r="L7" s="72">
        <v>12</v>
      </c>
    </row>
    <row r="8" spans="1:12" ht="12.75">
      <c r="A8" s="73" t="s">
        <v>11</v>
      </c>
      <c r="B8" s="74" t="s">
        <v>12</v>
      </c>
      <c r="C8" s="22">
        <f>C14+C18</f>
        <v>48672.613999999994</v>
      </c>
      <c r="D8" s="23">
        <v>1121.808</v>
      </c>
      <c r="E8" s="23"/>
      <c r="F8" s="23">
        <f>C8-D8+F9</f>
        <v>48639.935999999994</v>
      </c>
      <c r="G8" s="75">
        <f>G9</f>
        <v>4019.7949999999983</v>
      </c>
      <c r="H8" s="76">
        <v>9.027</v>
      </c>
      <c r="I8" s="26">
        <v>0.20041666666666666</v>
      </c>
      <c r="J8" s="31"/>
      <c r="K8" s="26">
        <v>9.020999999999999</v>
      </c>
      <c r="L8" s="27">
        <v>0.7409999999999988</v>
      </c>
    </row>
    <row r="9" spans="1:12" ht="17.25" customHeight="1">
      <c r="A9" s="77" t="s">
        <v>13</v>
      </c>
      <c r="B9" s="78" t="s">
        <v>14</v>
      </c>
      <c r="C9" s="22"/>
      <c r="D9" s="23"/>
      <c r="E9" s="23"/>
      <c r="F9" s="23">
        <f>F11+F12</f>
        <v>1089.13</v>
      </c>
      <c r="G9" s="75">
        <f>G13</f>
        <v>4019.7949999999983</v>
      </c>
      <c r="H9" s="79"/>
      <c r="I9" s="31"/>
      <c r="J9" s="31"/>
      <c r="K9" s="26">
        <v>0.19441666666666665</v>
      </c>
      <c r="L9" s="27">
        <v>0.7409999999999988</v>
      </c>
    </row>
    <row r="10" spans="1:12" ht="12.75">
      <c r="A10" s="77"/>
      <c r="B10" s="78" t="s">
        <v>15</v>
      </c>
      <c r="C10" s="22"/>
      <c r="D10" s="23"/>
      <c r="E10" s="23"/>
      <c r="F10" s="23"/>
      <c r="G10" s="75"/>
      <c r="H10" s="79"/>
      <c r="I10" s="31"/>
      <c r="J10" s="31"/>
      <c r="K10" s="31"/>
      <c r="L10" s="32"/>
    </row>
    <row r="11" spans="1:12" ht="12.75">
      <c r="A11" s="77"/>
      <c r="B11" s="78" t="s">
        <v>7</v>
      </c>
      <c r="C11" s="22"/>
      <c r="D11" s="23"/>
      <c r="E11" s="23"/>
      <c r="F11" s="23">
        <f>D8-D16-D18</f>
        <v>1089.13</v>
      </c>
      <c r="G11" s="75"/>
      <c r="H11" s="79"/>
      <c r="I11" s="31"/>
      <c r="J11" s="31"/>
      <c r="K11" s="26">
        <v>0.19441666666666665</v>
      </c>
      <c r="L11" s="32"/>
    </row>
    <row r="12" spans="1:12" ht="12.75">
      <c r="A12" s="77"/>
      <c r="B12" s="78" t="s">
        <v>8</v>
      </c>
      <c r="C12" s="22"/>
      <c r="D12" s="23"/>
      <c r="E12" s="23"/>
      <c r="F12" s="23">
        <f>E8-E16</f>
        <v>0</v>
      </c>
      <c r="G12" s="75"/>
      <c r="H12" s="79"/>
      <c r="I12" s="31"/>
      <c r="J12" s="31"/>
      <c r="K12" s="31"/>
      <c r="L12" s="32"/>
    </row>
    <row r="13" spans="1:12" ht="12.75">
      <c r="A13" s="77"/>
      <c r="B13" s="78" t="s">
        <v>9</v>
      </c>
      <c r="C13" s="22"/>
      <c r="D13" s="23"/>
      <c r="E13" s="23"/>
      <c r="F13" s="23"/>
      <c r="G13" s="75">
        <f>F8-F16-F18</f>
        <v>4019.7949999999983</v>
      </c>
      <c r="H13" s="79"/>
      <c r="I13" s="31"/>
      <c r="J13" s="31"/>
      <c r="K13" s="31"/>
      <c r="L13" s="27">
        <v>0.7409999999999988</v>
      </c>
    </row>
    <row r="14" spans="1:12" ht="21.75" customHeight="1">
      <c r="A14" s="73" t="s">
        <v>22</v>
      </c>
      <c r="B14" s="74" t="s">
        <v>23</v>
      </c>
      <c r="C14" s="22">
        <f>'[1]6 мес. ЛО'!C15+'[1]июль ЛО'!C14+'[1]август ЛО'!C16+'[1]сентябрь ЛО'!C14+'[1]октябрь ЛО'!C14+'[1]ноябрь ЛО'!C14+'[1]декабрь ЛО'!C14</f>
        <v>5577.8820000000005</v>
      </c>
      <c r="D14" s="23">
        <v>19.07</v>
      </c>
      <c r="E14" s="23"/>
      <c r="F14" s="23">
        <v>4982.978999999999</v>
      </c>
      <c r="G14" s="75">
        <f>C14-F14-D14</f>
        <v>575.8330000000011</v>
      </c>
      <c r="H14" s="76">
        <v>0.796</v>
      </c>
      <c r="I14" s="26">
        <v>0.003</v>
      </c>
      <c r="J14" s="31"/>
      <c r="K14" s="26">
        <v>0.711</v>
      </c>
      <c r="L14" s="27">
        <v>0.08200000000000007</v>
      </c>
    </row>
    <row r="15" spans="1:12" ht="15" customHeight="1">
      <c r="A15" s="77"/>
      <c r="B15" s="78" t="s">
        <v>24</v>
      </c>
      <c r="C15" s="33">
        <f>C14/C8</f>
        <v>0.11460000894959127</v>
      </c>
      <c r="D15" s="34">
        <f>D14/D8</f>
        <v>0.016999343916249483</v>
      </c>
      <c r="E15" s="34"/>
      <c r="F15" s="34">
        <f>F14/F8</f>
        <v>0.10244624910690672</v>
      </c>
      <c r="G15" s="80">
        <f>G14/G8</f>
        <v>0.1432493448048971</v>
      </c>
      <c r="H15" s="81">
        <v>0.0881799047302537</v>
      </c>
      <c r="I15" s="37">
        <v>0.01496881496881497</v>
      </c>
      <c r="J15" s="37"/>
      <c r="K15" s="37">
        <v>0.07881609577652146</v>
      </c>
      <c r="L15" s="38">
        <v>0.11066126855600568</v>
      </c>
    </row>
    <row r="16" spans="1:12" ht="38.25">
      <c r="A16" s="82" t="s">
        <v>25</v>
      </c>
      <c r="B16" s="83" t="s">
        <v>26</v>
      </c>
      <c r="C16" s="22">
        <f>D16+E16+F16+G16</f>
        <v>5577.8820000000005</v>
      </c>
      <c r="D16" s="41">
        <f>D14</f>
        <v>19.07</v>
      </c>
      <c r="E16" s="41"/>
      <c r="F16" s="41">
        <f>F14</f>
        <v>4982.978999999999</v>
      </c>
      <c r="G16" s="84">
        <f>G14</f>
        <v>575.8330000000011</v>
      </c>
      <c r="H16" s="76">
        <v>0.796</v>
      </c>
      <c r="I16" s="26">
        <v>0.003</v>
      </c>
      <c r="J16" s="85"/>
      <c r="K16" s="26">
        <v>0.711</v>
      </c>
      <c r="L16" s="27">
        <v>0.08200000000000007</v>
      </c>
    </row>
    <row r="17" spans="1:12" ht="29.25" customHeight="1">
      <c r="A17" s="77" t="s">
        <v>27</v>
      </c>
      <c r="B17" s="78" t="s">
        <v>28</v>
      </c>
      <c r="C17" s="22"/>
      <c r="D17" s="23"/>
      <c r="E17" s="23"/>
      <c r="F17" s="23"/>
      <c r="G17" s="75"/>
      <c r="H17" s="79"/>
      <c r="I17" s="31"/>
      <c r="J17" s="31"/>
      <c r="K17" s="31"/>
      <c r="L17" s="32"/>
    </row>
    <row r="18" spans="1:12" ht="15" customHeight="1">
      <c r="A18" s="73" t="s">
        <v>29</v>
      </c>
      <c r="B18" s="74" t="s">
        <v>30</v>
      </c>
      <c r="C18" s="22">
        <f>C19+C22</f>
        <v>43094.731999999996</v>
      </c>
      <c r="D18" s="23">
        <f>D19</f>
        <v>13.608</v>
      </c>
      <c r="E18" s="23"/>
      <c r="F18" s="23">
        <f>F19+F22</f>
        <v>39637.162</v>
      </c>
      <c r="G18" s="75">
        <f>G19</f>
        <v>3443.9620000000004</v>
      </c>
      <c r="H18" s="76">
        <v>8.231</v>
      </c>
      <c r="I18" s="26">
        <v>0.003</v>
      </c>
      <c r="J18" s="31"/>
      <c r="K18" s="26">
        <v>7.569</v>
      </c>
      <c r="L18" s="27">
        <v>0.6589999999999987</v>
      </c>
    </row>
    <row r="19" spans="1:12" ht="27" customHeight="1">
      <c r="A19" s="77" t="s">
        <v>31</v>
      </c>
      <c r="B19" s="78" t="s">
        <v>32</v>
      </c>
      <c r="C19" s="22">
        <f>D19+F19+G19</f>
        <v>43094.731999999996</v>
      </c>
      <c r="D19" s="23">
        <v>13.608</v>
      </c>
      <c r="E19" s="23"/>
      <c r="F19" s="23">
        <v>39637.162</v>
      </c>
      <c r="G19" s="75">
        <v>3443.9620000000004</v>
      </c>
      <c r="H19" s="76">
        <v>8.231</v>
      </c>
      <c r="I19" s="26">
        <v>0.003</v>
      </c>
      <c r="J19" s="31"/>
      <c r="K19" s="26">
        <v>7.569</v>
      </c>
      <c r="L19" s="27">
        <v>0.659</v>
      </c>
    </row>
    <row r="20" spans="1:12" ht="12.75">
      <c r="A20" s="77"/>
      <c r="B20" s="78" t="s">
        <v>33</v>
      </c>
      <c r="C20" s="22"/>
      <c r="D20" s="23"/>
      <c r="E20" s="23"/>
      <c r="F20" s="23"/>
      <c r="G20" s="75"/>
      <c r="H20" s="79"/>
      <c r="I20" s="31"/>
      <c r="J20" s="31"/>
      <c r="K20" s="31"/>
      <c r="L20" s="32"/>
    </row>
    <row r="21" spans="1:12" ht="11.25" customHeight="1">
      <c r="A21" s="77" t="s">
        <v>34</v>
      </c>
      <c r="B21" s="86" t="s">
        <v>35</v>
      </c>
      <c r="C21" s="22"/>
      <c r="D21" s="23"/>
      <c r="E21" s="23"/>
      <c r="F21" s="23"/>
      <c r="G21" s="75"/>
      <c r="H21" s="79"/>
      <c r="I21" s="31"/>
      <c r="J21" s="31"/>
      <c r="K21" s="31"/>
      <c r="L21" s="32"/>
    </row>
    <row r="22" spans="1:12" ht="22.5" customHeight="1" thickBot="1">
      <c r="A22" s="87" t="s">
        <v>36</v>
      </c>
      <c r="B22" s="88" t="s">
        <v>37</v>
      </c>
      <c r="C22" s="89">
        <f>F22</f>
        <v>0</v>
      </c>
      <c r="D22" s="90"/>
      <c r="E22" s="90"/>
      <c r="F22" s="90">
        <v>0</v>
      </c>
      <c r="G22" s="91"/>
      <c r="H22" s="92">
        <v>0</v>
      </c>
      <c r="I22" s="11"/>
      <c r="J22" s="11"/>
      <c r="K22" s="93">
        <v>0</v>
      </c>
      <c r="L22" s="12"/>
    </row>
  </sheetData>
  <sheetProtection/>
  <mergeCells count="4">
    <mergeCell ref="A2:L2"/>
    <mergeCell ref="A3:L3"/>
    <mergeCell ref="C5:G5"/>
    <mergeCell ref="H5:L5"/>
  </mergeCells>
  <printOptions/>
  <pageMargins left="0.32" right="0.54" top="0.45" bottom="0.35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zoomScale="85" zoomScaleNormal="85" zoomScalePageLayoutView="0" workbookViewId="0" topLeftCell="A1">
      <selection activeCell="G25" sqref="G25"/>
    </sheetView>
  </sheetViews>
  <sheetFormatPr defaultColWidth="9.00390625" defaultRowHeight="12.75"/>
  <cols>
    <col min="1" max="1" width="5.75390625" style="0" customWidth="1"/>
    <col min="2" max="2" width="49.75390625" style="0" customWidth="1"/>
    <col min="3" max="3" width="14.375" style="0" customWidth="1"/>
    <col min="4" max="4" width="13.375" style="0" customWidth="1"/>
    <col min="5" max="5" width="14.00390625" style="0" customWidth="1"/>
    <col min="6" max="6" width="14.625" style="0" customWidth="1"/>
    <col min="7" max="7" width="14.375" style="0" customWidth="1"/>
    <col min="8" max="8" width="11.375" style="0" customWidth="1"/>
  </cols>
  <sheetData>
    <row r="2" spans="1:12" ht="39" customHeight="1">
      <c r="A2" s="191" t="s">
        <v>55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7" ht="13.5" thickBot="1">
      <c r="A3" s="1" t="s">
        <v>1</v>
      </c>
      <c r="B3" s="2"/>
      <c r="C3" s="2"/>
      <c r="D3" s="2"/>
      <c r="E3" s="2"/>
      <c r="F3" s="2"/>
      <c r="G3" s="3"/>
    </row>
    <row r="4" spans="1:12" ht="12.75">
      <c r="A4" s="60" t="s">
        <v>2</v>
      </c>
      <c r="B4" s="61" t="s">
        <v>3</v>
      </c>
      <c r="C4" s="201" t="s">
        <v>4</v>
      </c>
      <c r="D4" s="199"/>
      <c r="E4" s="199"/>
      <c r="F4" s="199"/>
      <c r="G4" s="200"/>
      <c r="H4" s="195" t="s">
        <v>40</v>
      </c>
      <c r="I4" s="196"/>
      <c r="J4" s="196"/>
      <c r="K4" s="196"/>
      <c r="L4" s="197"/>
    </row>
    <row r="5" spans="1:12" ht="13.5" thickBot="1">
      <c r="A5" s="62"/>
      <c r="B5" s="63"/>
      <c r="C5" s="129" t="s">
        <v>6</v>
      </c>
      <c r="D5" s="65" t="s">
        <v>7</v>
      </c>
      <c r="E5" s="65" t="s">
        <v>8</v>
      </c>
      <c r="F5" s="65" t="s">
        <v>9</v>
      </c>
      <c r="G5" s="63" t="s">
        <v>10</v>
      </c>
      <c r="H5" s="10" t="s">
        <v>6</v>
      </c>
      <c r="I5" s="11" t="s">
        <v>7</v>
      </c>
      <c r="J5" s="11" t="s">
        <v>8</v>
      </c>
      <c r="K5" s="11" t="s">
        <v>9</v>
      </c>
      <c r="L5" s="12" t="s">
        <v>10</v>
      </c>
    </row>
    <row r="6" spans="1:12" ht="12.75">
      <c r="A6" s="67">
        <v>1</v>
      </c>
      <c r="B6" s="68">
        <v>2</v>
      </c>
      <c r="C6" s="106">
        <v>3</v>
      </c>
      <c r="D6" s="107">
        <v>4</v>
      </c>
      <c r="E6" s="107">
        <v>5</v>
      </c>
      <c r="F6" s="107">
        <v>6</v>
      </c>
      <c r="G6" s="68">
        <v>7</v>
      </c>
      <c r="H6" s="108">
        <v>3</v>
      </c>
      <c r="I6" s="109">
        <v>4</v>
      </c>
      <c r="J6" s="109">
        <v>5</v>
      </c>
      <c r="K6" s="109">
        <v>6</v>
      </c>
      <c r="L6" s="110">
        <v>7</v>
      </c>
    </row>
    <row r="7" spans="1:12" ht="12.75">
      <c r="A7" s="77" t="s">
        <v>11</v>
      </c>
      <c r="B7" s="74" t="s">
        <v>12</v>
      </c>
      <c r="C7" s="111">
        <f>C19+C23</f>
        <v>1022779.3999999999</v>
      </c>
      <c r="D7" s="23">
        <v>352855.504</v>
      </c>
      <c r="E7" s="23">
        <v>378313.128</v>
      </c>
      <c r="F7" s="23">
        <f>F9+F14</f>
        <v>1005554.372</v>
      </c>
      <c r="G7" s="75">
        <f>G9</f>
        <v>421083.132</v>
      </c>
      <c r="H7" s="25">
        <v>199.3703</v>
      </c>
      <c r="I7" s="26">
        <v>66.87989999999999</v>
      </c>
      <c r="J7" s="26">
        <v>71.2322</v>
      </c>
      <c r="K7" s="26">
        <v>196.36659999999998</v>
      </c>
      <c r="L7" s="27">
        <v>82.46729999999997</v>
      </c>
    </row>
    <row r="8" spans="1:12" ht="25.5">
      <c r="A8" s="77"/>
      <c r="B8" s="78" t="s">
        <v>53</v>
      </c>
      <c r="C8" s="104">
        <f>C7</f>
        <v>1022779.3999999999</v>
      </c>
      <c r="D8" s="23"/>
      <c r="E8" s="23"/>
      <c r="F8" s="23"/>
      <c r="G8" s="75"/>
      <c r="H8" s="102">
        <v>199.3703</v>
      </c>
      <c r="I8" s="26"/>
      <c r="J8" s="26"/>
      <c r="K8" s="26"/>
      <c r="L8" s="27"/>
    </row>
    <row r="9" spans="1:12" ht="17.25" customHeight="1">
      <c r="A9" s="77"/>
      <c r="B9" s="78" t="s">
        <v>14</v>
      </c>
      <c r="C9" s="104"/>
      <c r="D9" s="23"/>
      <c r="E9" s="23"/>
      <c r="F9" s="23">
        <f>F11+F12</f>
        <v>713943.604</v>
      </c>
      <c r="G9" s="75">
        <f>G13</f>
        <v>421083.132</v>
      </c>
      <c r="H9" s="102"/>
      <c r="I9" s="26"/>
      <c r="J9" s="26"/>
      <c r="K9" s="26">
        <v>135.1084</v>
      </c>
      <c r="L9" s="27"/>
    </row>
    <row r="10" spans="1:12" ht="12.75">
      <c r="A10" s="77"/>
      <c r="B10" s="78" t="s">
        <v>15</v>
      </c>
      <c r="C10" s="104"/>
      <c r="D10" s="23"/>
      <c r="E10" s="23"/>
      <c r="F10" s="23"/>
      <c r="G10" s="75"/>
      <c r="H10" s="102"/>
      <c r="I10" s="26"/>
      <c r="J10" s="26"/>
      <c r="K10" s="26"/>
      <c r="L10" s="27"/>
    </row>
    <row r="11" spans="1:12" ht="12.75">
      <c r="A11" s="77"/>
      <c r="B11" s="78" t="s">
        <v>7</v>
      </c>
      <c r="C11" s="104"/>
      <c r="D11" s="23"/>
      <c r="E11" s="23"/>
      <c r="F11" s="23">
        <f>D7-D19-D23</f>
        <v>341888.48600000003</v>
      </c>
      <c r="G11" s="75"/>
      <c r="H11" s="102"/>
      <c r="I11" s="26"/>
      <c r="J11" s="26"/>
      <c r="K11" s="26">
        <v>64.77019999999999</v>
      </c>
      <c r="L11" s="27"/>
    </row>
    <row r="12" spans="1:12" ht="14.25" customHeight="1">
      <c r="A12" s="77"/>
      <c r="B12" s="78" t="s">
        <v>8</v>
      </c>
      <c r="C12" s="104"/>
      <c r="D12" s="23"/>
      <c r="E12" s="23"/>
      <c r="F12" s="23">
        <f>E7-E19</f>
        <v>372055.118</v>
      </c>
      <c r="G12" s="75"/>
      <c r="H12" s="102"/>
      <c r="I12" s="26"/>
      <c r="J12" s="26"/>
      <c r="K12" s="26">
        <v>70.3382</v>
      </c>
      <c r="L12" s="27"/>
    </row>
    <row r="13" spans="1:12" ht="12.75">
      <c r="A13" s="77"/>
      <c r="B13" s="78" t="s">
        <v>9</v>
      </c>
      <c r="C13" s="104"/>
      <c r="D13" s="23"/>
      <c r="E13" s="23"/>
      <c r="F13" s="23"/>
      <c r="G13" s="75">
        <f>F7-F19-F23</f>
        <v>421083.132</v>
      </c>
      <c r="H13" s="102"/>
      <c r="I13" s="26"/>
      <c r="J13" s="26"/>
      <c r="K13" s="26"/>
      <c r="L13" s="27">
        <v>82.46729999999997</v>
      </c>
    </row>
    <row r="14" spans="1:12" ht="20.25" customHeight="1">
      <c r="A14" s="154" t="s">
        <v>52</v>
      </c>
      <c r="B14" s="78" t="s">
        <v>51</v>
      </c>
      <c r="C14" s="104">
        <f>D14+E14+F14</f>
        <v>1022779.3999999999</v>
      </c>
      <c r="D14" s="23">
        <f>D7</f>
        <v>352855.504</v>
      </c>
      <c r="E14" s="23">
        <f>E7</f>
        <v>378313.128</v>
      </c>
      <c r="F14" s="23">
        <f>F17+F18+F16</f>
        <v>291610.768</v>
      </c>
      <c r="G14" s="75"/>
      <c r="H14" s="102">
        <v>199.3703</v>
      </c>
      <c r="I14" s="26">
        <v>66.87989999999999</v>
      </c>
      <c r="J14" s="26">
        <v>71.2322</v>
      </c>
      <c r="K14" s="26">
        <v>61.25819999999999</v>
      </c>
      <c r="L14" s="27"/>
    </row>
    <row r="15" spans="1:12" ht="12.75">
      <c r="A15" s="77"/>
      <c r="B15" s="78" t="s">
        <v>50</v>
      </c>
      <c r="C15" s="104">
        <f>D15+E15+F15</f>
        <v>1022779.3999999999</v>
      </c>
      <c r="D15" s="23">
        <f>D7</f>
        <v>352855.504</v>
      </c>
      <c r="E15" s="23">
        <f>E7</f>
        <v>378313.128</v>
      </c>
      <c r="F15" s="23">
        <f>F14</f>
        <v>291610.768</v>
      </c>
      <c r="G15" s="75"/>
      <c r="H15" s="102"/>
      <c r="I15" s="26"/>
      <c r="J15" s="26"/>
      <c r="K15" s="26"/>
      <c r="L15" s="27"/>
    </row>
    <row r="16" spans="1:12" ht="12.75">
      <c r="A16" s="77"/>
      <c r="B16" s="78" t="s">
        <v>49</v>
      </c>
      <c r="C16" s="104">
        <f>D16+E16+F16</f>
        <v>654720.768</v>
      </c>
      <c r="D16" s="23">
        <f>D7-D17</f>
        <v>274771.504</v>
      </c>
      <c r="E16" s="23">
        <f>E14</f>
        <v>378313.128</v>
      </c>
      <c r="F16" s="23">
        <v>1636.136</v>
      </c>
      <c r="G16" s="75"/>
      <c r="H16" s="102">
        <v>128.0133</v>
      </c>
      <c r="I16" s="26">
        <v>51.741899999999994</v>
      </c>
      <c r="J16" s="26">
        <v>71.2322</v>
      </c>
      <c r="K16" s="26">
        <v>5.0392</v>
      </c>
      <c r="L16" s="27"/>
    </row>
    <row r="17" spans="1:12" ht="32.25" customHeight="1">
      <c r="A17" s="77"/>
      <c r="B17" s="78" t="s">
        <v>48</v>
      </c>
      <c r="C17" s="104">
        <v>299292.95</v>
      </c>
      <c r="D17" s="23">
        <v>78084</v>
      </c>
      <c r="E17" s="23"/>
      <c r="F17" s="23">
        <f>C17-D17</f>
        <v>221208.95</v>
      </c>
      <c r="G17" s="75"/>
      <c r="H17" s="102">
        <v>58.025</v>
      </c>
      <c r="I17" s="26">
        <v>15.138</v>
      </c>
      <c r="J17" s="26"/>
      <c r="K17" s="26">
        <v>42.887</v>
      </c>
      <c r="L17" s="27"/>
    </row>
    <row r="18" spans="1:12" ht="32.25" customHeight="1">
      <c r="A18" s="77"/>
      <c r="B18" s="78" t="s">
        <v>47</v>
      </c>
      <c r="C18" s="104">
        <f>F18</f>
        <v>68765.682</v>
      </c>
      <c r="D18" s="23"/>
      <c r="E18" s="23"/>
      <c r="F18" s="23">
        <v>68765.682</v>
      </c>
      <c r="G18" s="75"/>
      <c r="H18" s="102">
        <v>13.332</v>
      </c>
      <c r="I18" s="26"/>
      <c r="J18" s="26"/>
      <c r="K18" s="26">
        <v>13.332</v>
      </c>
      <c r="L18" s="27"/>
    </row>
    <row r="19" spans="1:12" ht="21.75" customHeight="1">
      <c r="A19" s="77">
        <v>2</v>
      </c>
      <c r="B19" s="74" t="s">
        <v>23</v>
      </c>
      <c r="C19" s="111">
        <v>90747.8</v>
      </c>
      <c r="D19" s="23">
        <v>1465.555</v>
      </c>
      <c r="E19" s="23">
        <v>6258.01</v>
      </c>
      <c r="F19" s="23">
        <v>52411.491</v>
      </c>
      <c r="G19" s="75">
        <f>C19-D19-E19-F19</f>
        <v>30612.744000000013</v>
      </c>
      <c r="H19" s="25">
        <v>12.964</v>
      </c>
      <c r="I19" s="26">
        <v>0.2094</v>
      </c>
      <c r="J19" s="26">
        <v>0.894</v>
      </c>
      <c r="K19" s="26">
        <v>7.4874</v>
      </c>
      <c r="L19" s="27">
        <v>4.3732</v>
      </c>
    </row>
    <row r="20" spans="1:12" ht="21.75" customHeight="1">
      <c r="A20" s="77"/>
      <c r="B20" s="78" t="s">
        <v>46</v>
      </c>
      <c r="C20" s="117">
        <f>C19/C7</f>
        <v>0.08872665992295113</v>
      </c>
      <c r="D20" s="34">
        <f>D19/D7</f>
        <v>0.004153414027516488</v>
      </c>
      <c r="E20" s="34">
        <f>E19/E7</f>
        <v>0.01654187903307442</v>
      </c>
      <c r="F20" s="34">
        <f>F19/F7</f>
        <v>0.052121986099822756</v>
      </c>
      <c r="G20" s="80">
        <f>G19/G7</f>
        <v>0.0727000007209978</v>
      </c>
      <c r="H20" s="36">
        <v>0.06502473036354964</v>
      </c>
      <c r="I20" s="37">
        <v>0.0031309855427415416</v>
      </c>
      <c r="J20" s="37">
        <v>0.012550503845171144</v>
      </c>
      <c r="K20" s="37">
        <v>0.038129702301715265</v>
      </c>
      <c r="L20" s="38">
        <v>0.05302950381545172</v>
      </c>
    </row>
    <row r="21" spans="1:12" ht="51">
      <c r="A21" s="82"/>
      <c r="B21" s="83" t="s">
        <v>45</v>
      </c>
      <c r="C21" s="104">
        <f>SUM(D21:G21)</f>
        <v>83731.10700000002</v>
      </c>
      <c r="D21" s="23">
        <f>D19</f>
        <v>1465.555</v>
      </c>
      <c r="E21" s="23">
        <f>E19</f>
        <v>6258.01</v>
      </c>
      <c r="F21" s="23">
        <f>F19-F22</f>
        <v>48828.799</v>
      </c>
      <c r="G21" s="75">
        <f>G19-G22</f>
        <v>27178.743000000013</v>
      </c>
      <c r="H21" s="102">
        <v>12.964</v>
      </c>
      <c r="I21" s="26">
        <v>0.2094</v>
      </c>
      <c r="J21" s="26">
        <v>0.894</v>
      </c>
      <c r="K21" s="26">
        <v>6.9754000000000005</v>
      </c>
      <c r="L21" s="27">
        <v>3.8821999999999997</v>
      </c>
    </row>
    <row r="22" spans="1:12" ht="51">
      <c r="A22" s="82"/>
      <c r="B22" s="83" t="s">
        <v>44</v>
      </c>
      <c r="C22" s="104">
        <f>F22+G22</f>
        <v>7016.693</v>
      </c>
      <c r="D22" s="23"/>
      <c r="E22" s="23"/>
      <c r="F22" s="23">
        <v>3582.692</v>
      </c>
      <c r="G22" s="75">
        <v>3434.001</v>
      </c>
      <c r="H22" s="102">
        <v>1.0030000000000001</v>
      </c>
      <c r="I22" s="26"/>
      <c r="J22" s="26"/>
      <c r="K22" s="26">
        <v>0.512</v>
      </c>
      <c r="L22" s="27">
        <v>0.491</v>
      </c>
    </row>
    <row r="23" spans="1:12" ht="15" customHeight="1">
      <c r="A23" s="77">
        <v>3</v>
      </c>
      <c r="B23" s="74" t="s">
        <v>43</v>
      </c>
      <c r="C23" s="111">
        <f>C24+C25</f>
        <v>932031.5999999999</v>
      </c>
      <c r="D23" s="23">
        <f>D24</f>
        <v>9501.463</v>
      </c>
      <c r="E23" s="23"/>
      <c r="F23" s="23">
        <v>532059.749</v>
      </c>
      <c r="G23" s="75">
        <v>390470.388</v>
      </c>
      <c r="H23" s="25">
        <v>186.4063</v>
      </c>
      <c r="I23" s="26">
        <v>1.9003</v>
      </c>
      <c r="J23" s="26"/>
      <c r="K23" s="26">
        <v>106.4119</v>
      </c>
      <c r="L23" s="27">
        <v>78.0941</v>
      </c>
    </row>
    <row r="24" spans="1:12" ht="38.25">
      <c r="A24" s="77"/>
      <c r="B24" s="78" t="s">
        <v>42</v>
      </c>
      <c r="C24" s="104">
        <f>D24+F24+G24</f>
        <v>870282.6109999999</v>
      </c>
      <c r="D24" s="23">
        <v>9501.463</v>
      </c>
      <c r="E24" s="23"/>
      <c r="F24" s="23">
        <f>F23-F25</f>
        <v>514109.83999999997</v>
      </c>
      <c r="G24" s="75">
        <f>G23-G25</f>
        <v>346671.30799999996</v>
      </c>
      <c r="H24" s="102">
        <v>174.07729999999998</v>
      </c>
      <c r="I24" s="26">
        <v>1.9003</v>
      </c>
      <c r="J24" s="26"/>
      <c r="K24" s="26">
        <v>102.8279</v>
      </c>
      <c r="L24" s="27">
        <v>69.34909999999999</v>
      </c>
    </row>
    <row r="25" spans="1:12" ht="39" thickBot="1">
      <c r="A25" s="87"/>
      <c r="B25" s="88" t="s">
        <v>41</v>
      </c>
      <c r="C25" s="105">
        <v>61748.988999999994</v>
      </c>
      <c r="D25" s="90"/>
      <c r="E25" s="90"/>
      <c r="F25" s="90">
        <v>17949.909</v>
      </c>
      <c r="G25" s="91">
        <v>43799.08</v>
      </c>
      <c r="H25" s="103">
        <v>12.328999999999999</v>
      </c>
      <c r="I25" s="93"/>
      <c r="J25" s="93"/>
      <c r="K25" s="93">
        <v>3.584</v>
      </c>
      <c r="L25" s="100">
        <v>8.745</v>
      </c>
    </row>
    <row r="27" spans="1:9" ht="12.75">
      <c r="A27" s="54"/>
      <c r="B27" s="54"/>
      <c r="C27" s="54"/>
      <c r="D27" s="54"/>
      <c r="E27" s="54"/>
      <c r="F27" s="54"/>
      <c r="G27" s="54"/>
      <c r="H27" s="96"/>
      <c r="I27" s="54"/>
    </row>
    <row r="28" spans="3:4" ht="12.75">
      <c r="C28" s="28"/>
      <c r="D28" s="95"/>
    </row>
    <row r="30" spans="3:7" ht="12.75">
      <c r="C30" s="28"/>
      <c r="D30" s="28"/>
      <c r="G30" s="94"/>
    </row>
    <row r="33" spans="3:6" ht="12.75">
      <c r="C33" s="28"/>
      <c r="D33" s="28"/>
      <c r="E33" s="28"/>
      <c r="F33" s="28"/>
    </row>
    <row r="35" spans="3:6" ht="12.75">
      <c r="C35" s="28"/>
      <c r="F35" s="28"/>
    </row>
    <row r="38" ht="12.75">
      <c r="F38" s="28"/>
    </row>
  </sheetData>
  <sheetProtection/>
  <mergeCells count="3">
    <mergeCell ref="C4:G4"/>
    <mergeCell ref="H4:L4"/>
    <mergeCell ref="A2:L2"/>
  </mergeCells>
  <printOptions/>
  <pageMargins left="1.65" right="0.54" top="0.45" bottom="0.35" header="0.5" footer="0.3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A50"/>
  <sheetViews>
    <sheetView zoomScalePageLayoutView="0" workbookViewId="0" topLeftCell="A1">
      <selection activeCell="G17" sqref="G17"/>
    </sheetView>
  </sheetViews>
  <sheetFormatPr defaultColWidth="9.00390625" defaultRowHeight="12.75"/>
  <cols>
    <col min="2" max="2" width="44.375" style="0" customWidth="1"/>
    <col min="3" max="3" width="14.75390625" style="0" customWidth="1"/>
    <col min="4" max="4" width="13.125" style="0" customWidth="1"/>
    <col min="5" max="5" width="13.375" style="0" customWidth="1"/>
    <col min="6" max="6" width="11.75390625" style="0" customWidth="1"/>
    <col min="7" max="7" width="14.375" style="0" customWidth="1"/>
    <col min="8" max="8" width="11.75390625" style="0" hidden="1" customWidth="1"/>
    <col min="9" max="9" width="13.125" style="0" hidden="1" customWidth="1"/>
    <col min="10" max="10" width="11.75390625" style="0" hidden="1" customWidth="1"/>
    <col min="11" max="11" width="11.375" style="0" hidden="1" customWidth="1"/>
    <col min="12" max="12" width="10.25390625" style="0" hidden="1" customWidth="1"/>
    <col min="13" max="13" width="12.875" style="0" hidden="1" customWidth="1"/>
    <col min="14" max="14" width="9.625" style="0" hidden="1" customWidth="1"/>
    <col min="15" max="15" width="13.875" style="0" hidden="1" customWidth="1"/>
    <col min="16" max="16" width="0" style="0" hidden="1" customWidth="1"/>
    <col min="17" max="17" width="11.375" style="0" hidden="1" customWidth="1"/>
    <col min="18" max="18" width="13.00390625" style="0" hidden="1" customWidth="1"/>
    <col min="19" max="19" width="11.875" style="0" hidden="1" customWidth="1"/>
    <col min="20" max="21" width="0" style="0" hidden="1" customWidth="1"/>
    <col min="22" max="22" width="3.00390625" style="0" hidden="1" customWidth="1"/>
    <col min="23" max="23" width="12.625" style="0" customWidth="1"/>
  </cols>
  <sheetData>
    <row r="1" spans="1:12" ht="12.75">
      <c r="A1" s="118"/>
      <c r="B1" s="119"/>
      <c r="C1" s="119"/>
      <c r="D1" s="119"/>
      <c r="E1" s="119"/>
      <c r="F1" s="119"/>
      <c r="G1" s="119"/>
      <c r="L1" s="120" t="s">
        <v>56</v>
      </c>
    </row>
    <row r="2" spans="1:7" ht="12.75">
      <c r="A2" s="118"/>
      <c r="B2" s="119"/>
      <c r="C2" s="119"/>
      <c r="D2" s="119"/>
      <c r="E2" s="119"/>
      <c r="F2" s="205" t="s">
        <v>57</v>
      </c>
      <c r="G2" s="205"/>
    </row>
    <row r="3" spans="1:23" ht="18.75">
      <c r="A3" s="206" t="str">
        <f>'[2]коэфф.'!D22</f>
        <v>Баланс электрической энергии ОАО "Петродворцовая электросеть" на 2015 г.</v>
      </c>
      <c r="B3" s="206"/>
      <c r="C3" s="206"/>
      <c r="D3" s="206"/>
      <c r="E3" s="206"/>
      <c r="F3" s="206"/>
      <c r="G3" s="206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12" ht="13.5" thickBot="1">
      <c r="A4" s="1" t="s">
        <v>1</v>
      </c>
      <c r="B4" s="2"/>
      <c r="C4" s="2"/>
      <c r="D4" s="2"/>
      <c r="E4" s="2"/>
      <c r="F4" s="2"/>
      <c r="G4" s="3"/>
      <c r="L4" s="122" t="s">
        <v>58</v>
      </c>
    </row>
    <row r="5" spans="1:27" ht="13.5" customHeight="1">
      <c r="A5" s="155" t="s">
        <v>2</v>
      </c>
      <c r="B5" s="174" t="s">
        <v>3</v>
      </c>
      <c r="C5" s="207" t="s">
        <v>4</v>
      </c>
      <c r="D5" s="208"/>
      <c r="E5" s="208"/>
      <c r="F5" s="208"/>
      <c r="G5" s="209"/>
      <c r="H5" s="203" t="s">
        <v>40</v>
      </c>
      <c r="I5" s="203"/>
      <c r="J5" s="203"/>
      <c r="K5" s="203"/>
      <c r="L5" s="204"/>
      <c r="M5" s="210">
        <v>2009</v>
      </c>
      <c r="N5" s="211"/>
      <c r="O5" s="211"/>
      <c r="P5" s="211"/>
      <c r="Q5" s="212"/>
      <c r="R5" s="210">
        <v>2010</v>
      </c>
      <c r="S5" s="211"/>
      <c r="T5" s="211"/>
      <c r="U5" s="211"/>
      <c r="V5" s="211"/>
      <c r="W5" s="202" t="s">
        <v>40</v>
      </c>
      <c r="X5" s="203"/>
      <c r="Y5" s="203"/>
      <c r="Z5" s="203"/>
      <c r="AA5" s="204"/>
    </row>
    <row r="6" spans="1:27" ht="14.25" customHeight="1" thickBot="1">
      <c r="A6" s="183"/>
      <c r="B6" s="147"/>
      <c r="C6" s="145" t="s">
        <v>6</v>
      </c>
      <c r="D6" s="146" t="s">
        <v>7</v>
      </c>
      <c r="E6" s="146" t="s">
        <v>8</v>
      </c>
      <c r="F6" s="146" t="s">
        <v>9</v>
      </c>
      <c r="G6" s="147" t="s">
        <v>10</v>
      </c>
      <c r="H6" s="145" t="s">
        <v>6</v>
      </c>
      <c r="I6" s="146" t="s">
        <v>7</v>
      </c>
      <c r="J6" s="146" t="s">
        <v>8</v>
      </c>
      <c r="K6" s="146" t="s">
        <v>9</v>
      </c>
      <c r="L6" s="147" t="s">
        <v>10</v>
      </c>
      <c r="M6" s="148" t="s">
        <v>6</v>
      </c>
      <c r="N6" s="146" t="s">
        <v>7</v>
      </c>
      <c r="O6" s="146" t="s">
        <v>8</v>
      </c>
      <c r="P6" s="146" t="s">
        <v>9</v>
      </c>
      <c r="Q6" s="147" t="s">
        <v>10</v>
      </c>
      <c r="R6" s="148" t="s">
        <v>6</v>
      </c>
      <c r="S6" s="146" t="s">
        <v>7</v>
      </c>
      <c r="T6" s="146" t="s">
        <v>8</v>
      </c>
      <c r="U6" s="146" t="s">
        <v>9</v>
      </c>
      <c r="V6" s="149" t="s">
        <v>10</v>
      </c>
      <c r="W6" s="184" t="s">
        <v>6</v>
      </c>
      <c r="X6" s="184" t="s">
        <v>7</v>
      </c>
      <c r="Y6" s="184" t="s">
        <v>8</v>
      </c>
      <c r="Z6" s="184" t="s">
        <v>9</v>
      </c>
      <c r="AA6" s="185" t="s">
        <v>10</v>
      </c>
    </row>
    <row r="7" spans="1:27" ht="12.75">
      <c r="A7" s="177">
        <v>1</v>
      </c>
      <c r="B7" s="152">
        <v>2</v>
      </c>
      <c r="C7" s="178">
        <v>3</v>
      </c>
      <c r="D7" s="179">
        <v>4</v>
      </c>
      <c r="E7" s="179">
        <v>5</v>
      </c>
      <c r="F7" s="179">
        <v>6</v>
      </c>
      <c r="G7" s="152">
        <v>7</v>
      </c>
      <c r="H7" s="150">
        <v>8</v>
      </c>
      <c r="I7" s="180">
        <v>9</v>
      </c>
      <c r="J7" s="179">
        <v>10</v>
      </c>
      <c r="K7" s="151">
        <v>11</v>
      </c>
      <c r="L7" s="152">
        <v>12</v>
      </c>
      <c r="M7" s="150">
        <v>8</v>
      </c>
      <c r="N7" s="180">
        <v>9</v>
      </c>
      <c r="O7" s="179">
        <v>10</v>
      </c>
      <c r="P7" s="151">
        <v>11</v>
      </c>
      <c r="Q7" s="152">
        <v>12</v>
      </c>
      <c r="R7" s="150">
        <v>8</v>
      </c>
      <c r="S7" s="180">
        <v>9</v>
      </c>
      <c r="T7" s="179">
        <v>10</v>
      </c>
      <c r="U7" s="151">
        <v>11</v>
      </c>
      <c r="V7" s="153">
        <v>12</v>
      </c>
      <c r="W7" s="181">
        <v>3</v>
      </c>
      <c r="X7" s="181">
        <v>4</v>
      </c>
      <c r="Y7" s="181">
        <v>5</v>
      </c>
      <c r="Z7" s="181">
        <v>6</v>
      </c>
      <c r="AA7" s="182">
        <v>7</v>
      </c>
    </row>
    <row r="8" spans="1:27" ht="12.75">
      <c r="A8" s="156" t="str">
        <f>'[2]коэфф.'!D23</f>
        <v>1.</v>
      </c>
      <c r="B8" s="186" t="str">
        <f>'[2]коэфф.'!E23</f>
        <v>Поступление электроэнергии в сеть, всего</v>
      </c>
      <c r="C8" s="187">
        <f>C17+C20</f>
        <v>49040</v>
      </c>
      <c r="D8" s="130"/>
      <c r="E8" s="97"/>
      <c r="F8" s="97">
        <f>C8</f>
        <v>49040</v>
      </c>
      <c r="G8" s="170">
        <f>G9</f>
        <v>8622</v>
      </c>
      <c r="H8" s="131">
        <v>863737</v>
      </c>
      <c r="I8" s="132">
        <v>758813</v>
      </c>
      <c r="J8" s="132">
        <v>104924</v>
      </c>
      <c r="K8" s="157">
        <v>716562.9964897099</v>
      </c>
      <c r="L8" s="133">
        <v>345717.9996027693</v>
      </c>
      <c r="M8" s="134">
        <f>M16</f>
        <v>1003227.61</v>
      </c>
      <c r="N8" s="132">
        <f>N16</f>
        <v>887811.21</v>
      </c>
      <c r="O8" s="132">
        <f>O16</f>
        <v>115416.40000000001</v>
      </c>
      <c r="P8" s="157" t="e">
        <f>P11+P16</f>
        <v>#REF!</v>
      </c>
      <c r="Q8" s="133" t="e">
        <f>Q12+Q13</f>
        <v>#REF!</v>
      </c>
      <c r="R8" s="134">
        <f>R16</f>
        <v>1130184.7073</v>
      </c>
      <c r="S8" s="132">
        <f>S16</f>
        <v>1003226.6672999999</v>
      </c>
      <c r="T8" s="132">
        <f>T16</f>
        <v>126958.04000000002</v>
      </c>
      <c r="U8" s="157" t="e">
        <f>U11+U16</f>
        <v>#REF!</v>
      </c>
      <c r="V8" s="135" t="e">
        <f>V12+V13</f>
        <v>#REF!</v>
      </c>
      <c r="W8" s="188">
        <v>9.354000000000001</v>
      </c>
      <c r="X8" s="98"/>
      <c r="Y8" s="98"/>
      <c r="Z8" s="98">
        <v>9.354000000000001</v>
      </c>
      <c r="AA8" s="158">
        <v>1.6300000000000008</v>
      </c>
    </row>
    <row r="9" spans="1:27" ht="12.75">
      <c r="A9" s="156" t="str">
        <f>'[2]коэфф.'!D24</f>
        <v>1.1.</v>
      </c>
      <c r="B9" s="175" t="str">
        <f>'[2]коэфф.'!E24</f>
        <v>из смежной сети, всего</v>
      </c>
      <c r="C9" s="172"/>
      <c r="D9" s="97"/>
      <c r="E9" s="97"/>
      <c r="F9" s="97"/>
      <c r="G9" s="170">
        <f>G13</f>
        <v>8622</v>
      </c>
      <c r="H9" s="131"/>
      <c r="I9" s="132"/>
      <c r="J9" s="132"/>
      <c r="K9" s="132">
        <v>716562.9964897099</v>
      </c>
      <c r="L9" s="133">
        <v>345717.9996027693</v>
      </c>
      <c r="M9" s="134"/>
      <c r="N9" s="132"/>
      <c r="O9" s="132"/>
      <c r="P9" s="132" t="e">
        <f>P11</f>
        <v>#REF!</v>
      </c>
      <c r="Q9" s="133" t="e">
        <f>Q12+Q13</f>
        <v>#REF!</v>
      </c>
      <c r="R9" s="134"/>
      <c r="S9" s="132"/>
      <c r="T9" s="132"/>
      <c r="U9" s="132" t="e">
        <f>U11</f>
        <v>#REF!</v>
      </c>
      <c r="V9" s="135" t="e">
        <f>V12+V13</f>
        <v>#REF!</v>
      </c>
      <c r="W9" s="98"/>
      <c r="X9" s="98"/>
      <c r="Y9" s="98"/>
      <c r="Z9" s="98"/>
      <c r="AA9" s="158">
        <v>1.6300000000000008</v>
      </c>
    </row>
    <row r="10" spans="1:27" ht="12.75">
      <c r="A10" s="159"/>
      <c r="B10" s="175" t="str">
        <f>'[2]коэфф.'!E25</f>
        <v>в том числе из сети</v>
      </c>
      <c r="C10" s="172"/>
      <c r="D10" s="97"/>
      <c r="E10" s="97"/>
      <c r="F10" s="97"/>
      <c r="G10" s="170"/>
      <c r="H10" s="131"/>
      <c r="I10" s="132"/>
      <c r="J10" s="132"/>
      <c r="K10" s="132"/>
      <c r="L10" s="133"/>
      <c r="M10" s="134"/>
      <c r="N10" s="132"/>
      <c r="O10" s="132"/>
      <c r="P10" s="132"/>
      <c r="Q10" s="133"/>
      <c r="R10" s="134"/>
      <c r="S10" s="132"/>
      <c r="T10" s="132"/>
      <c r="U10" s="132"/>
      <c r="V10" s="135"/>
      <c r="W10" s="98"/>
      <c r="X10" s="98"/>
      <c r="Y10" s="98"/>
      <c r="Z10" s="98"/>
      <c r="AA10" s="158"/>
    </row>
    <row r="11" spans="1:27" ht="12.75">
      <c r="A11" s="156"/>
      <c r="B11" s="175" t="str">
        <f>'[2]коэфф.'!E26</f>
        <v>ВН</v>
      </c>
      <c r="C11" s="172"/>
      <c r="D11" s="97"/>
      <c r="E11" s="97"/>
      <c r="F11" s="97"/>
      <c r="G11" s="170"/>
      <c r="H11" s="131"/>
      <c r="I11" s="132"/>
      <c r="J11" s="132"/>
      <c r="K11" s="132">
        <v>716562.9964897099</v>
      </c>
      <c r="L11" s="133"/>
      <c r="M11" s="134"/>
      <c r="N11" s="132"/>
      <c r="O11" s="132"/>
      <c r="P11" s="132" t="e">
        <f>N16-N17-#REF!</f>
        <v>#REF!</v>
      </c>
      <c r="Q11" s="133"/>
      <c r="R11" s="134"/>
      <c r="S11" s="132"/>
      <c r="T11" s="132"/>
      <c r="U11" s="132" t="e">
        <f>S16-S17-#REF!</f>
        <v>#REF!</v>
      </c>
      <c r="V11" s="135"/>
      <c r="W11" s="98"/>
      <c r="X11" s="98"/>
      <c r="Y11" s="98"/>
      <c r="Z11" s="98"/>
      <c r="AA11" s="158"/>
    </row>
    <row r="12" spans="1:27" ht="12.75">
      <c r="A12" s="156"/>
      <c r="B12" s="175" t="str">
        <f>'[2]коэфф.'!E27</f>
        <v>СН1</v>
      </c>
      <c r="C12" s="172"/>
      <c r="D12" s="97"/>
      <c r="E12" s="97"/>
      <c r="F12" s="97"/>
      <c r="G12" s="170"/>
      <c r="H12" s="131"/>
      <c r="I12" s="132"/>
      <c r="J12" s="132"/>
      <c r="K12" s="132"/>
      <c r="L12" s="133">
        <v>103481.00436052</v>
      </c>
      <c r="M12" s="134"/>
      <c r="N12" s="132"/>
      <c r="O12" s="132"/>
      <c r="P12" s="132"/>
      <c r="Q12" s="133">
        <f>O16-O17</f>
        <v>113950.62122000002</v>
      </c>
      <c r="R12" s="134"/>
      <c r="S12" s="132"/>
      <c r="T12" s="132"/>
      <c r="U12" s="132"/>
      <c r="V12" s="135">
        <f>T16-T17</f>
        <v>125345.68239200002</v>
      </c>
      <c r="W12" s="98"/>
      <c r="X12" s="98"/>
      <c r="Y12" s="98"/>
      <c r="Z12" s="98"/>
      <c r="AA12" s="158"/>
    </row>
    <row r="13" spans="1:27" ht="12.75">
      <c r="A13" s="156"/>
      <c r="B13" s="175" t="str">
        <f>'[2]коэфф.'!E28</f>
        <v>СН11</v>
      </c>
      <c r="C13" s="172"/>
      <c r="D13" s="97"/>
      <c r="E13" s="97"/>
      <c r="F13" s="97"/>
      <c r="G13" s="170">
        <f>F8-F17-F20</f>
        <v>8622</v>
      </c>
      <c r="H13" s="131"/>
      <c r="I13" s="132"/>
      <c r="J13" s="132"/>
      <c r="K13" s="132"/>
      <c r="L13" s="133">
        <v>242236.99524224934</v>
      </c>
      <c r="M13" s="134"/>
      <c r="N13" s="132"/>
      <c r="O13" s="132"/>
      <c r="P13" s="132"/>
      <c r="Q13" s="133" t="e">
        <f>P8-P17-P20</f>
        <v>#REF!</v>
      </c>
      <c r="R13" s="134"/>
      <c r="S13" s="132"/>
      <c r="T13" s="132"/>
      <c r="U13" s="132"/>
      <c r="V13" s="135" t="e">
        <f>U8-U17-U20</f>
        <v>#REF!</v>
      </c>
      <c r="W13" s="98"/>
      <c r="X13" s="98"/>
      <c r="Y13" s="98"/>
      <c r="Z13" s="98"/>
      <c r="AA13" s="158">
        <v>1.6300000000000008</v>
      </c>
    </row>
    <row r="14" spans="1:27" ht="12.75">
      <c r="A14" s="156" t="str">
        <f>'[2]коэфф.'!D29</f>
        <v>1.2.</v>
      </c>
      <c r="B14" s="175" t="str">
        <f>'[2]коэфф.'!E29</f>
        <v>от ОАО "ПСК"</v>
      </c>
      <c r="C14" s="172">
        <f>C8</f>
        <v>49040</v>
      </c>
      <c r="D14" s="97"/>
      <c r="E14" s="97"/>
      <c r="F14" s="97">
        <f>F8</f>
        <v>49040</v>
      </c>
      <c r="G14" s="170"/>
      <c r="H14" s="136"/>
      <c r="I14" s="132"/>
      <c r="J14" s="132"/>
      <c r="K14" s="132"/>
      <c r="L14" s="133"/>
      <c r="M14" s="137"/>
      <c r="N14" s="132"/>
      <c r="O14" s="132"/>
      <c r="P14" s="132"/>
      <c r="Q14" s="133"/>
      <c r="R14" s="137"/>
      <c r="S14" s="132"/>
      <c r="T14" s="132"/>
      <c r="U14" s="132"/>
      <c r="V14" s="135"/>
      <c r="W14" s="98">
        <v>9.354000000000001</v>
      </c>
      <c r="X14" s="98"/>
      <c r="Y14" s="98"/>
      <c r="Z14" s="98">
        <v>9.354000000000001</v>
      </c>
      <c r="AA14" s="158"/>
    </row>
    <row r="15" spans="1:27" ht="12.75">
      <c r="A15" s="156"/>
      <c r="B15" s="175" t="str">
        <f>'[2]коэфф.'!E30</f>
        <v>в т.ч. с ОРЭ</v>
      </c>
      <c r="C15" s="172">
        <f>C14</f>
        <v>49040</v>
      </c>
      <c r="D15" s="97"/>
      <c r="E15" s="97"/>
      <c r="F15" s="97">
        <f>F14</f>
        <v>49040</v>
      </c>
      <c r="G15" s="170"/>
      <c r="H15" s="136"/>
      <c r="I15" s="132"/>
      <c r="J15" s="132"/>
      <c r="K15" s="132"/>
      <c r="L15" s="133"/>
      <c r="M15" s="137"/>
      <c r="N15" s="132"/>
      <c r="O15" s="132"/>
      <c r="P15" s="132"/>
      <c r="Q15" s="133"/>
      <c r="R15" s="137"/>
      <c r="S15" s="132"/>
      <c r="T15" s="132"/>
      <c r="U15" s="132"/>
      <c r="V15" s="135"/>
      <c r="W15" s="98">
        <v>9.354000000000001</v>
      </c>
      <c r="X15" s="98"/>
      <c r="Y15" s="98"/>
      <c r="Z15" s="98">
        <v>9.354000000000001</v>
      </c>
      <c r="AA15" s="158"/>
    </row>
    <row r="16" spans="1:27" ht="12.75">
      <c r="A16" s="156"/>
      <c r="B16" s="175" t="str">
        <f>'[2]коэфф.'!E31</f>
        <v>в т.ч. с РРЭ</v>
      </c>
      <c r="C16" s="172">
        <f>C8-C15</f>
        <v>0</v>
      </c>
      <c r="D16" s="97"/>
      <c r="E16" s="97"/>
      <c r="F16" s="97">
        <f>F8-F15</f>
        <v>0</v>
      </c>
      <c r="G16" s="170"/>
      <c r="H16" s="136">
        <v>863737</v>
      </c>
      <c r="I16" s="98">
        <v>758813</v>
      </c>
      <c r="J16" s="98">
        <v>104924</v>
      </c>
      <c r="K16" s="132"/>
      <c r="L16" s="133"/>
      <c r="M16" s="137">
        <f>N16+O16+P16</f>
        <v>1003227.61</v>
      </c>
      <c r="N16" s="132">
        <f>I16*1.17</f>
        <v>887811.21</v>
      </c>
      <c r="O16" s="132">
        <f>J16*1.1</f>
        <v>115416.40000000001</v>
      </c>
      <c r="P16" s="132"/>
      <c r="Q16" s="133"/>
      <c r="R16" s="137">
        <f>S16+T16+U16</f>
        <v>1130184.7073</v>
      </c>
      <c r="S16" s="98">
        <f>N16*1.13</f>
        <v>1003226.6672999999</v>
      </c>
      <c r="T16" s="132">
        <f>O16*1.1</f>
        <v>126958.04000000002</v>
      </c>
      <c r="U16" s="132"/>
      <c r="V16" s="135"/>
      <c r="W16" s="98">
        <v>0</v>
      </c>
      <c r="X16" s="98"/>
      <c r="Y16" s="98"/>
      <c r="Z16" s="98">
        <v>0</v>
      </c>
      <c r="AA16" s="158"/>
    </row>
    <row r="17" spans="1:27" ht="12.75">
      <c r="A17" s="156" t="str">
        <f>'[2]коэфф.'!D32</f>
        <v>2.</v>
      </c>
      <c r="B17" s="186" t="str">
        <f>'[2]коэфф.'!E32</f>
        <v>Потери электроэнергии в сети </v>
      </c>
      <c r="C17" s="187">
        <f>ROUND(C20/(1-0.0611)-C20,0)</f>
        <v>2996</v>
      </c>
      <c r="D17" s="97"/>
      <c r="E17" s="97"/>
      <c r="F17" s="97">
        <v>2173</v>
      </c>
      <c r="G17" s="170">
        <f>C17-D17-E17-F17</f>
        <v>823</v>
      </c>
      <c r="H17" s="131">
        <v>104867.00138996159</v>
      </c>
      <c r="I17" s="132">
        <v>3380.00351029</v>
      </c>
      <c r="J17" s="135">
        <v>1442.99563948</v>
      </c>
      <c r="K17" s="135">
        <v>75145.00124746059</v>
      </c>
      <c r="L17" s="133">
        <v>24899.000992731</v>
      </c>
      <c r="M17" s="134" t="e">
        <f>O17+P17+Q17+N17</f>
        <v>#REF!</v>
      </c>
      <c r="N17" s="132">
        <f>N16*N18</f>
        <v>3995.1504449999993</v>
      </c>
      <c r="O17" s="135">
        <f>O16*O18-0.0095</f>
        <v>1465.77878</v>
      </c>
      <c r="P17" s="135" t="e">
        <f>P8*P18</f>
        <v>#REF!</v>
      </c>
      <c r="Q17" s="133" t="e">
        <f>Q8*Q18</f>
        <v>#REF!</v>
      </c>
      <c r="R17" s="134" t="e">
        <f>T17+U17+V17+S17</f>
        <v>#REF!</v>
      </c>
      <c r="S17" s="132">
        <f>S16*S18</f>
        <v>4514.520002849999</v>
      </c>
      <c r="T17" s="135">
        <f>T16*T18-0.0095</f>
        <v>1612.3576080000003</v>
      </c>
      <c r="U17" s="135" t="e">
        <f>U8*U18</f>
        <v>#REF!</v>
      </c>
      <c r="V17" s="135" t="e">
        <f>V8*V18</f>
        <v>#REF!</v>
      </c>
      <c r="W17" s="188">
        <v>0.428</v>
      </c>
      <c r="X17" s="98"/>
      <c r="Y17" s="98"/>
      <c r="Z17" s="98">
        <v>0.31</v>
      </c>
      <c r="AA17" s="158">
        <v>0.118</v>
      </c>
    </row>
    <row r="18" spans="1:27" ht="12.75">
      <c r="A18" s="156"/>
      <c r="B18" s="175" t="str">
        <f>'[2]коэфф.'!E33</f>
        <v>то же в % к отпуску в сеть</v>
      </c>
      <c r="C18" s="190">
        <f>C17/C8</f>
        <v>0.06109298531810767</v>
      </c>
      <c r="D18" s="138"/>
      <c r="E18" s="138"/>
      <c r="F18" s="138">
        <f>F17/F8</f>
        <v>0.044310766721044045</v>
      </c>
      <c r="G18" s="171">
        <f>G17/G8</f>
        <v>0.09545349106935745</v>
      </c>
      <c r="H18" s="139">
        <v>0.12141080142446321</v>
      </c>
      <c r="I18" s="140">
        <v>0.00445433</v>
      </c>
      <c r="J18" s="140">
        <v>0.01375277</v>
      </c>
      <c r="K18" s="140">
        <v>0.10486866</v>
      </c>
      <c r="L18" s="141">
        <v>0.07202113</v>
      </c>
      <c r="M18" s="142" t="e">
        <f>M17/M16</f>
        <v>#REF!</v>
      </c>
      <c r="N18" s="140">
        <v>0.0045</v>
      </c>
      <c r="O18" s="140">
        <v>0.0127</v>
      </c>
      <c r="P18" s="140">
        <v>0.1091</v>
      </c>
      <c r="Q18" s="141">
        <v>0.0731</v>
      </c>
      <c r="R18" s="142" t="e">
        <f>R17/R16</f>
        <v>#REF!</v>
      </c>
      <c r="S18" s="140">
        <v>0.0045</v>
      </c>
      <c r="T18" s="140">
        <v>0.0127</v>
      </c>
      <c r="U18" s="140">
        <v>0.1091</v>
      </c>
      <c r="V18" s="143">
        <v>0.0731</v>
      </c>
      <c r="W18" s="189">
        <v>0.04575582638443446</v>
      </c>
      <c r="X18" s="99"/>
      <c r="Y18" s="99"/>
      <c r="Z18" s="99">
        <v>0.03314090228779132</v>
      </c>
      <c r="AA18" s="160">
        <v>0.07239263803680977</v>
      </c>
    </row>
    <row r="19" spans="1:27" ht="25.5">
      <c r="A19" s="156" t="str">
        <f>'[2]коэфф.'!D34</f>
        <v>2.1</v>
      </c>
      <c r="B19" s="175" t="str">
        <f>'[2]коэфф.'!E34</f>
        <v>потери, отнесенные на сальдированный переток электроэнергии потребителям ОАО "ПСК"</v>
      </c>
      <c r="C19" s="172">
        <f>D19+E19+F19+G19</f>
        <v>2996</v>
      </c>
      <c r="D19" s="97"/>
      <c r="E19" s="97"/>
      <c r="F19" s="97">
        <f>F17</f>
        <v>2173</v>
      </c>
      <c r="G19" s="170">
        <f>G17</f>
        <v>823</v>
      </c>
      <c r="H19" s="136"/>
      <c r="I19" s="132"/>
      <c r="J19" s="132"/>
      <c r="K19" s="132"/>
      <c r="L19" s="133"/>
      <c r="M19" s="137"/>
      <c r="N19" s="132"/>
      <c r="O19" s="132"/>
      <c r="P19" s="132"/>
      <c r="Q19" s="133"/>
      <c r="R19" s="137"/>
      <c r="S19" s="132"/>
      <c r="T19" s="132"/>
      <c r="U19" s="132"/>
      <c r="V19" s="135"/>
      <c r="W19" s="98">
        <v>0.428</v>
      </c>
      <c r="X19" s="98"/>
      <c r="Y19" s="98"/>
      <c r="Z19" s="98">
        <v>0.31</v>
      </c>
      <c r="AA19" s="158">
        <v>0.118</v>
      </c>
    </row>
    <row r="20" spans="1:27" ht="12.75">
      <c r="A20" s="156">
        <f>'[2]коэфф.'!D35</f>
        <v>3</v>
      </c>
      <c r="B20" s="186" t="str">
        <f>'[2]коэфф.'!E35</f>
        <v>Полезный отпуск электроэнергии из сети, всего</v>
      </c>
      <c r="C20" s="187">
        <f>C21</f>
        <v>46044</v>
      </c>
      <c r="D20" s="97"/>
      <c r="E20" s="97"/>
      <c r="F20" s="97">
        <f>F21</f>
        <v>38245</v>
      </c>
      <c r="G20" s="170">
        <f>G8-G17</f>
        <v>7799</v>
      </c>
      <c r="H20" s="136">
        <v>758869.9986100383</v>
      </c>
      <c r="I20" s="132">
        <v>38870</v>
      </c>
      <c r="J20" s="132"/>
      <c r="K20" s="132">
        <v>399181</v>
      </c>
      <c r="L20" s="144">
        <v>320818.9986100383</v>
      </c>
      <c r="M20" s="137" t="e">
        <f>#REF!+O20+P20+Q20</f>
        <v>#REF!</v>
      </c>
      <c r="N20" s="132"/>
      <c r="O20" s="132"/>
      <c r="P20" s="132">
        <f>K20*1.23</f>
        <v>490992.63</v>
      </c>
      <c r="Q20" s="144" t="e">
        <f>Q8-Q17</f>
        <v>#REF!</v>
      </c>
      <c r="R20" s="137" t="e">
        <f>#REF!+T20+U20+V20</f>
        <v>#REF!</v>
      </c>
      <c r="S20" s="132"/>
      <c r="T20" s="132"/>
      <c r="U20" s="132">
        <f>P20*1.16</f>
        <v>569551.4508</v>
      </c>
      <c r="V20" s="136" t="e">
        <f>V8-V17</f>
        <v>#REF!</v>
      </c>
      <c r="W20" s="188">
        <v>8.926</v>
      </c>
      <c r="X20" s="98"/>
      <c r="Y20" s="98"/>
      <c r="Z20" s="98">
        <v>7.414</v>
      </c>
      <c r="AA20" s="158">
        <v>1.512000000000001</v>
      </c>
    </row>
    <row r="21" spans="1:27" ht="26.25" thickBot="1">
      <c r="A21" s="161" t="str">
        <f>'[2]коэфф.'!D36</f>
        <v>3.1.</v>
      </c>
      <c r="B21" s="176" t="str">
        <f>'[2]коэфф.'!E36</f>
        <v>полезный отпуск электроэнергии потребителям ООО "ПСК"</v>
      </c>
      <c r="C21" s="173">
        <f>D21+E21+F21+G21</f>
        <v>46044</v>
      </c>
      <c r="D21" s="162"/>
      <c r="E21" s="162"/>
      <c r="F21" s="163">
        <v>38245</v>
      </c>
      <c r="G21" s="169">
        <v>7799</v>
      </c>
      <c r="H21" s="164">
        <v>719999.9986100383</v>
      </c>
      <c r="I21" s="165"/>
      <c r="J21" s="165"/>
      <c r="K21" s="165">
        <v>399181</v>
      </c>
      <c r="L21" s="166">
        <v>320818.9986100383</v>
      </c>
      <c r="M21" s="167" t="e">
        <f>P21+Q21</f>
        <v>#REF!</v>
      </c>
      <c r="N21" s="165"/>
      <c r="O21" s="165"/>
      <c r="P21" s="165">
        <f>P20</f>
        <v>490992.63</v>
      </c>
      <c r="Q21" s="166" t="e">
        <f>Q20</f>
        <v>#REF!</v>
      </c>
      <c r="R21" s="167" t="e">
        <f>U21+V21</f>
        <v>#REF!</v>
      </c>
      <c r="S21" s="165"/>
      <c r="T21" s="165"/>
      <c r="U21" s="165">
        <f>U20</f>
        <v>569551.4508</v>
      </c>
      <c r="V21" s="168" t="e">
        <f>V20</f>
        <v>#REF!</v>
      </c>
      <c r="W21" s="163">
        <v>8.926</v>
      </c>
      <c r="X21" s="163"/>
      <c r="Y21" s="163"/>
      <c r="Z21" s="163">
        <v>7.414</v>
      </c>
      <c r="AA21" s="169">
        <v>1.512</v>
      </c>
    </row>
    <row r="22" spans="1:7" ht="13.5">
      <c r="A22" s="123"/>
      <c r="B22" s="124"/>
      <c r="C22" s="125"/>
      <c r="D22" s="125"/>
      <c r="E22" s="125"/>
      <c r="F22" s="125"/>
      <c r="G22" s="125"/>
    </row>
    <row r="24" spans="1:9" ht="12.75">
      <c r="A24" s="54"/>
      <c r="C24" s="54"/>
      <c r="D24" s="126"/>
      <c r="F24" s="54"/>
      <c r="H24" s="54"/>
      <c r="I24" s="54"/>
    </row>
    <row r="25" ht="12.75">
      <c r="D25" s="95"/>
    </row>
    <row r="26" ht="12.75">
      <c r="G26" s="127"/>
    </row>
    <row r="29" spans="4:6" ht="12.75">
      <c r="D29" s="28"/>
      <c r="F29" s="28"/>
    </row>
    <row r="30" spans="2:23" ht="12.7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</row>
    <row r="31" spans="2:23" ht="12.7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2:23" ht="12.7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  <row r="33" spans="2:23" ht="12.7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</row>
    <row r="34" spans="2:23" ht="12.7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5" spans="2:23" ht="12.75">
      <c r="B35" s="55"/>
      <c r="C35" s="125"/>
      <c r="D35" s="125"/>
      <c r="E35" s="128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</row>
    <row r="36" spans="2:23" ht="12.7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2:23" ht="12.7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</row>
    <row r="38" spans="2:23" ht="12.7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2:23" ht="12.7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2:23" ht="12.7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</row>
    <row r="41" spans="2:23" ht="12.7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2:23" ht="12.7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</row>
    <row r="43" spans="2:23" ht="12.7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2:23" ht="12.7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2:23" ht="12.7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2:23" ht="12.75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2:23" ht="12.7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2:23" ht="12.7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2:23" ht="12.7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2:23" ht="12.7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</sheetData>
  <sheetProtection/>
  <mergeCells count="7">
    <mergeCell ref="W5:AA5"/>
    <mergeCell ref="F2:G2"/>
    <mergeCell ref="A3:G3"/>
    <mergeCell ref="C5:G5"/>
    <mergeCell ref="H5:L5"/>
    <mergeCell ref="M5:Q5"/>
    <mergeCell ref="R5:V5"/>
  </mergeCells>
  <printOptions/>
  <pageMargins left="1.15" right="0.75" top="0.48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Ладынская Екатерина Петровна</dc:creator>
  <cp:keywords/>
  <dc:description/>
  <cp:lastModifiedBy>Кострыкин Кирилл Александрович</cp:lastModifiedBy>
  <dcterms:created xsi:type="dcterms:W3CDTF">2015-02-26T11:19:19Z</dcterms:created>
  <dcterms:modified xsi:type="dcterms:W3CDTF">2015-02-27T13:16:33Z</dcterms:modified>
  <cp:category/>
  <cp:version/>
  <cp:contentType/>
  <cp:contentStatus/>
</cp:coreProperties>
</file>