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870" activeTab="1"/>
  </bookViews>
  <sheets>
    <sheet name="Баланс энергии 2012" sheetId="1" r:id="rId1"/>
    <sheet name="Баланс мощности 2012" sheetId="2" r:id="rId2"/>
  </sheets>
  <externalReferences>
    <externalReference r:id="rId5"/>
  </externalReferences>
  <definedNames>
    <definedName name="_xlnm.Print_Area" localSheetId="1">'Баланс мощности 2012'!$A$1:$G$27</definedName>
    <definedName name="_xlnm.Print_Area" localSheetId="0">'Баланс энергии 2012'!$A$1:$H$29</definedName>
  </definedNames>
  <calcPr fullCalcOnLoad="1"/>
</workbook>
</file>

<file path=xl/sharedStrings.xml><?xml version="1.0" encoding="utf-8"?>
<sst xmlns="http://schemas.openxmlformats.org/spreadsheetml/2006/main" count="86" uniqueCount="43">
  <si>
    <t>Таблица № П1.4.</t>
  </si>
  <si>
    <t/>
  </si>
  <si>
    <t>МВт</t>
  </si>
  <si>
    <t>тыс.кВтч.</t>
  </si>
  <si>
    <t>п.п.</t>
  </si>
  <si>
    <t>Показатели</t>
  </si>
  <si>
    <t xml:space="preserve"> 2012 год</t>
  </si>
  <si>
    <t>Всего</t>
  </si>
  <si>
    <t>ВН</t>
  </si>
  <si>
    <t>СН1</t>
  </si>
  <si>
    <t>СН11</t>
  </si>
  <si>
    <t>НН</t>
  </si>
  <si>
    <t>1.</t>
  </si>
  <si>
    <t>из смежной сети, всего</t>
  </si>
  <si>
    <t>в том числе из сети</t>
  </si>
  <si>
    <t xml:space="preserve"> </t>
  </si>
  <si>
    <t>Генеральный директор</t>
  </si>
  <si>
    <t>В.В. Самоталин</t>
  </si>
  <si>
    <t>МВтч</t>
  </si>
  <si>
    <t xml:space="preserve">Поступление эл.энергии в сеть, ВСЕГО </t>
  </si>
  <si>
    <t xml:space="preserve">Потери электроэнергии в сети </t>
  </si>
  <si>
    <t xml:space="preserve">                Начальник СТЭ                                                                                                                                             Аверьянов С. В.</t>
  </si>
  <si>
    <t>в т.ч. сальдированный переток электрической энергии потребителям ООО "ЭНЕРГИЯ ХОЛДИНГ"</t>
  </si>
  <si>
    <t>в т.ч. сальдированный переток электрической энергии в сеть ОАО "Ленэнерго"</t>
  </si>
  <si>
    <t>от ООО "ЭНЕРГИЯ ХОЛДИНГ"</t>
  </si>
  <si>
    <t>в т.ч. с ОРЭ</t>
  </si>
  <si>
    <t>в т.ч. из сети ОАО "Санкт-Петербургские электрические сети"</t>
  </si>
  <si>
    <t>1.1</t>
  </si>
  <si>
    <t>то же в % к отпуску в сеть</t>
  </si>
  <si>
    <t>в т.ч. потери, отнесенные на сальдированный переток электрической энергии потребителям 
ООО "ЭНЕРГИЯ ХОЛДИНГ"</t>
  </si>
  <si>
    <t>потери, отнесенные на сальдированный переток электрической энергии потребителям 
ОАО "Ленэнерго"</t>
  </si>
  <si>
    <t>Отпуск электрической энергии из сети, ВСЕГО</t>
  </si>
  <si>
    <t xml:space="preserve">в т.ч. полезный отпуск электрической энергии потребителям ООО "ЭНЕРГИЯ ХОЛДИНГ"                     </t>
  </si>
  <si>
    <t>в т.ч. сальдо-переток электрической энергии в сеть ОАО "Ленэнерго"</t>
  </si>
  <si>
    <t>в т.ч. сальдированный переток электрической мощности потребителям ООО "ЭНЕРГИЯ ХОЛДИНГ"</t>
  </si>
  <si>
    <t>в т.ч. сальдированный переток электрической мощности в сеть ОАО "Ленэнерго"</t>
  </si>
  <si>
    <t>в т.ч. потери, отнесенные на сальдированный переток электрической мощности потребителям 
ООО "ЭНЕРГИЯ ХОЛДИНГ"</t>
  </si>
  <si>
    <t>потери, отнесенные на сальдированный переток электрической мощности потребителям 
ОАО "Ленэнерго"</t>
  </si>
  <si>
    <t>Отпуск электрической мощности из сети, ВСЕГО</t>
  </si>
  <si>
    <t xml:space="preserve">в т.ч. полезный отпуск электрической мощности потребителям ООО "ЭНЕРГИЯ ХОЛДИНГ"                     </t>
  </si>
  <si>
    <t>в т.ч. сальдо-переток электрической мощности в сеть ОАО "Ленэнерго"</t>
  </si>
  <si>
    <t xml:space="preserve">Баланс электрической мощности ОАО "Петродворцовая электросеть" за 2012 г. </t>
  </si>
  <si>
    <t xml:space="preserve">Баланс электрической энергии ОАО "Петродворцовая электросеть" за 2012 г.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</si>
</sst>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%"/>
    <numFmt numFmtId="169" formatCode="_-* #,##0.000_р_._-;\-* #,##0.000_р_._-;_-* &quot;-&quot;???_р_._-;_-@_-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_-* #,##0.00_р_._-;\-* #,##0.00_р_._-;_-* &quot;-&quot;???_р_._-;_-@_-"/>
    <numFmt numFmtId="176" formatCode="_-* #,##0.0_р_._-;\-* #,##0.0_р_._-;_-* &quot;-&quot;???_р_._-;_-@_-"/>
    <numFmt numFmtId="177" formatCode="_(* #,##0.00_);_(* \(#,##0.00\);_(* &quot;-&quot;??_);_(@_)"/>
    <numFmt numFmtId="178" formatCode="0.00000"/>
    <numFmt numFmtId="179" formatCode="0.0000"/>
    <numFmt numFmtId="180" formatCode="0.000"/>
    <numFmt numFmtId="181" formatCode="0.0"/>
    <numFmt numFmtId="182" formatCode="_-* #,##0.0_р_._-;\-* #,##0.0_р_._-;_-* &quot;-&quot;?_р_._-;_-@_-"/>
    <numFmt numFmtId="183" formatCode="0.000%"/>
    <numFmt numFmtId="184" formatCode="0.0000%"/>
    <numFmt numFmtId="185" formatCode="0.00000%"/>
    <numFmt numFmtId="186" formatCode="[$-FC19]d\ mmmm\ yyyy\ &quot;г.&quot;"/>
    <numFmt numFmtId="187" formatCode="[$-419]mmmm\ yyyy;@"/>
    <numFmt numFmtId="188" formatCode="mmm/yyyy"/>
    <numFmt numFmtId="189" formatCode="0.0000000"/>
    <numFmt numFmtId="190" formatCode="0.000000"/>
    <numFmt numFmtId="191" formatCode="_-* #,##0.00000_р_._-;\-* #,##0.00000_р_._-;_-* &quot;-&quot;???_р_._-;_-@_-"/>
    <numFmt numFmtId="192" formatCode="_-* #,##0.0000_р_._-;\-* #,##0.0000_р_._-;_-* &quot;-&quot;??_р_._-;_-@_-"/>
    <numFmt numFmtId="193" formatCode="_(* #,##0.000_);_(* \(#,##0.000\);_(* &quot;-&quot;??_);_(@_)"/>
    <numFmt numFmtId="194" formatCode="_-* #,##0.000000_р_._-;\-* #,##0.000000_р_._-;_-* &quot;-&quot;??????_р_._-;_-@_-"/>
    <numFmt numFmtId="195" formatCode="#,##0.000_ ;[Red]\-#,##0.000\ "/>
  </numFmts>
  <fonts count="13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.5"/>
      <name val="Times New Roman CYR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19" applyNumberFormat="1" applyFont="1" applyFill="1" applyBorder="1" applyAlignment="1" applyProtection="1">
      <alignment vertical="top"/>
      <protection/>
    </xf>
    <xf numFmtId="0" fontId="3" fillId="0" borderId="0" xfId="19" applyNumberFormat="1" applyFont="1" applyFill="1" applyBorder="1" applyAlignment="1" applyProtection="1">
      <alignment vertical="top" wrapText="1"/>
      <protection/>
    </xf>
    <xf numFmtId="180" fontId="3" fillId="0" borderId="0" xfId="19" applyNumberFormat="1" applyFont="1" applyFill="1" applyBorder="1" applyAlignment="1" applyProtection="1">
      <alignment vertical="top" wrapText="1"/>
      <protection/>
    </xf>
    <xf numFmtId="0" fontId="3" fillId="0" borderId="0" xfId="19" applyNumberFormat="1" applyFont="1" applyFill="1" applyBorder="1" applyAlignment="1" applyProtection="1">
      <alignment horizontal="right" vertical="top"/>
      <protection/>
    </xf>
    <xf numFmtId="0" fontId="5" fillId="0" borderId="0" xfId="19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180" fontId="3" fillId="0" borderId="0" xfId="0" applyNumberFormat="1" applyFont="1" applyFill="1" applyBorder="1" applyAlignment="1" applyProtection="1">
      <alignment vertical="top" wrapText="1"/>
      <protection/>
    </xf>
    <xf numFmtId="18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80" fontId="7" fillId="0" borderId="2" xfId="0" applyNumberFormat="1" applyFont="1" applyFill="1" applyBorder="1" applyAlignment="1" applyProtection="1">
      <alignment horizontal="center" vertical="center" wrapText="1"/>
      <protection/>
    </xf>
    <xf numFmtId="18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9" xfId="0" applyNumberFormat="1" applyFont="1" applyFill="1" applyBorder="1" applyAlignment="1" applyProtection="1">
      <alignment horizontal="center" vertical="top"/>
      <protection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>
      <alignment wrapText="1"/>
    </xf>
    <xf numFmtId="180" fontId="3" fillId="0" borderId="12" xfId="0" applyNumberFormat="1" applyFont="1" applyFill="1" applyBorder="1" applyAlignment="1">
      <alignment/>
    </xf>
    <xf numFmtId="180" fontId="3" fillId="0" borderId="12" xfId="15" applyNumberFormat="1" applyFont="1" applyFill="1" applyBorder="1">
      <alignment/>
      <protection/>
    </xf>
    <xf numFmtId="180" fontId="3" fillId="0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180" fontId="0" fillId="0" borderId="0" xfId="0" applyNumberFormat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0" fontId="0" fillId="0" borderId="0" xfId="0" applyNumberFormat="1" applyAlignment="1">
      <alignment/>
    </xf>
    <xf numFmtId="10" fontId="3" fillId="0" borderId="12" xfId="15" applyNumberFormat="1" applyFont="1" applyFill="1" applyBorder="1">
      <alignment/>
      <protection/>
    </xf>
    <xf numFmtId="10" fontId="8" fillId="0" borderId="14" xfId="21" applyNumberFormat="1" applyFont="1" applyBorder="1" applyAlignment="1">
      <alignment/>
    </xf>
    <xf numFmtId="10" fontId="3" fillId="0" borderId="15" xfId="21" applyNumberFormat="1" applyFont="1" applyBorder="1" applyAlignment="1">
      <alignment/>
    </xf>
    <xf numFmtId="10" fontId="8" fillId="0" borderId="15" xfId="21" applyNumberFormat="1" applyFont="1" applyBorder="1" applyAlignment="1">
      <alignment/>
    </xf>
    <xf numFmtId="10" fontId="8" fillId="0" borderId="11" xfId="21" applyNumberFormat="1" applyFont="1" applyBorder="1" applyAlignment="1">
      <alignment/>
    </xf>
    <xf numFmtId="10" fontId="8" fillId="0" borderId="12" xfId="21" applyNumberFormat="1" applyFont="1" applyBorder="1" applyAlignment="1">
      <alignment/>
    </xf>
    <xf numFmtId="49" fontId="6" fillId="0" borderId="12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180" fontId="3" fillId="0" borderId="1" xfId="0" applyNumberFormat="1" applyFont="1" applyFill="1" applyBorder="1" applyAlignment="1">
      <alignment/>
    </xf>
    <xf numFmtId="180" fontId="3" fillId="0" borderId="2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0" fontId="9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top"/>
      <protection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0" fontId="3" fillId="0" borderId="13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10" fontId="8" fillId="0" borderId="12" xfId="21" applyNumberFormat="1" applyFont="1" applyFill="1" applyBorder="1" applyAlignment="1">
      <alignment/>
    </xf>
    <xf numFmtId="10" fontId="0" fillId="0" borderId="26" xfId="0" applyNumberFormat="1" applyBorder="1" applyAlignment="1">
      <alignment/>
    </xf>
    <xf numFmtId="170" fontId="8" fillId="0" borderId="12" xfId="21" applyNumberFormat="1" applyFont="1" applyFill="1" applyBorder="1" applyAlignment="1">
      <alignment/>
    </xf>
    <xf numFmtId="170" fontId="8" fillId="0" borderId="13" xfId="21" applyNumberFormat="1" applyFont="1" applyFill="1" applyBorder="1" applyAlignment="1">
      <alignment/>
    </xf>
    <xf numFmtId="0" fontId="0" fillId="0" borderId="26" xfId="0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170" fontId="3" fillId="0" borderId="20" xfId="0" applyNumberFormat="1" applyFont="1" applyFill="1" applyBorder="1" applyAlignment="1">
      <alignment/>
    </xf>
    <xf numFmtId="170" fontId="3" fillId="0" borderId="1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191" fontId="10" fillId="0" borderId="0" xfId="0" applyNumberFormat="1" applyFont="1" applyFill="1" applyAlignment="1">
      <alignment/>
    </xf>
    <xf numFmtId="170" fontId="3" fillId="0" borderId="17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wrapText="1"/>
    </xf>
    <xf numFmtId="0" fontId="4" fillId="0" borderId="0" xfId="19" applyNumberFormat="1" applyFont="1" applyFill="1" applyBorder="1" applyAlignment="1" applyProtection="1">
      <alignment horizontal="center" vertical="top" wrapText="1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187" fontId="7" fillId="0" borderId="29" xfId="0" applyNumberFormat="1" applyFont="1" applyFill="1" applyBorder="1" applyAlignment="1" applyProtection="1">
      <alignment horizontal="center" vertical="center" wrapText="1"/>
      <protection/>
    </xf>
    <xf numFmtId="187" fontId="7" fillId="0" borderId="30" xfId="0" applyNumberFormat="1" applyFont="1" applyFill="1" applyBorder="1" applyAlignment="1" applyProtection="1">
      <alignment horizontal="center" vertical="center" wrapText="1"/>
      <protection/>
    </xf>
    <xf numFmtId="187" fontId="7" fillId="0" borderId="3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Книга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all\&#1051;&#1072;&#1076;&#1099;&#1085;&#1089;&#1082;&#1072;&#1103;\&#1041;&#106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м)"/>
      <sheetName val="февраль"/>
      <sheetName val="февраль (м)"/>
      <sheetName val="март"/>
      <sheetName val="март (м)"/>
      <sheetName val="1 кв. 2012"/>
      <sheetName val="1 кв. 2012 (м)"/>
      <sheetName val="апрель"/>
      <sheetName val="апрель (м)"/>
      <sheetName val="май"/>
      <sheetName val="май (м)"/>
      <sheetName val="июнь"/>
      <sheetName val="июнь (м)"/>
      <sheetName val="6 мес"/>
      <sheetName val="6 мес (м)"/>
      <sheetName val="июль"/>
      <sheetName val="июль (м)"/>
      <sheetName val="август"/>
      <sheetName val="август (м)"/>
      <sheetName val="сентябрь"/>
      <sheetName val="сентябрь (м)"/>
      <sheetName val="9 мес"/>
      <sheetName val="9 мес (м)"/>
      <sheetName val="октябрь"/>
      <sheetName val="октябрь (м)"/>
      <sheetName val="ноябрь"/>
      <sheetName val="ноябрь (м)"/>
      <sheetName val="декабрь"/>
      <sheetName val="декабрь (м)"/>
      <sheetName val="11 мес"/>
      <sheetName val="12 мес"/>
      <sheetName val="12 мес (м)"/>
      <sheetName val="12 мес ЧЧИ"/>
    </sheetNames>
    <sheetDataSet>
      <sheetData sheetId="22">
        <row r="7">
          <cell r="C7">
            <v>768470.122</v>
          </cell>
          <cell r="D7">
            <v>361312.64599999995</v>
          </cell>
          <cell r="E7">
            <v>153562.65</v>
          </cell>
          <cell r="F7">
            <v>749332.384</v>
          </cell>
          <cell r="G7">
            <v>265751.3509999999</v>
          </cell>
        </row>
        <row r="8">
          <cell r="F8">
            <v>495737.55799999996</v>
          </cell>
          <cell r="G8">
            <v>265751.3509999999</v>
          </cell>
        </row>
        <row r="10">
          <cell r="F10">
            <v>344143.111</v>
          </cell>
        </row>
        <row r="11">
          <cell r="F11">
            <v>151594.447</v>
          </cell>
        </row>
        <row r="12">
          <cell r="G12">
            <v>265751.3509999999</v>
          </cell>
        </row>
        <row r="14">
          <cell r="C14">
            <v>514875.296</v>
          </cell>
          <cell r="D14">
            <v>361312.64599999995</v>
          </cell>
          <cell r="E14">
            <v>153562.65</v>
          </cell>
        </row>
        <row r="15">
          <cell r="C15">
            <v>253594.82599999997</v>
          </cell>
          <cell r="F15">
            <v>253594.82599999997</v>
          </cell>
        </row>
        <row r="16">
          <cell r="C16">
            <v>74009.434</v>
          </cell>
          <cell r="D16">
            <v>1050.909</v>
          </cell>
          <cell r="E16">
            <v>1968.203</v>
          </cell>
          <cell r="F16">
            <v>51864.69</v>
          </cell>
          <cell r="G16">
            <v>19125.632</v>
          </cell>
        </row>
        <row r="18">
          <cell r="C18">
            <v>73976.30900000001</v>
          </cell>
          <cell r="D18">
            <v>1017.7840000000001</v>
          </cell>
          <cell r="E18">
            <v>1968.203</v>
          </cell>
          <cell r="F18">
            <v>51864.69</v>
          </cell>
          <cell r="G18">
            <v>19125.632</v>
          </cell>
        </row>
        <row r="19">
          <cell r="C19">
            <v>33.125</v>
          </cell>
          <cell r="D19">
            <v>33.125</v>
          </cell>
          <cell r="F19">
            <v>0</v>
          </cell>
        </row>
        <row r="21">
          <cell r="C21">
            <v>694460.688</v>
          </cell>
          <cell r="D21">
            <v>16118.626000000002</v>
          </cell>
          <cell r="F21">
            <v>431716.343</v>
          </cell>
          <cell r="G21">
            <v>246625.7189999999</v>
          </cell>
        </row>
        <row r="22">
          <cell r="C22">
            <v>687780.922</v>
          </cell>
          <cell r="D22">
            <v>9493.644000000002</v>
          </cell>
          <cell r="F22">
            <v>431661.559</v>
          </cell>
          <cell r="G22">
            <v>246625.719</v>
          </cell>
        </row>
        <row r="27">
          <cell r="C27">
            <v>6679.766</v>
          </cell>
          <cell r="D27">
            <v>6624.982</v>
          </cell>
          <cell r="F27">
            <v>54.784</v>
          </cell>
        </row>
      </sheetData>
      <sheetData sheetId="24">
        <row r="7">
          <cell r="C7">
            <v>94327.799</v>
          </cell>
          <cell r="D7">
            <v>35878.409999999996</v>
          </cell>
          <cell r="E7">
            <v>21037.421</v>
          </cell>
          <cell r="F7">
            <v>93170.26999999999</v>
          </cell>
          <cell r="G7">
            <v>33954.10299999999</v>
          </cell>
        </row>
        <row r="8">
          <cell r="F8">
            <v>55758.301999999996</v>
          </cell>
          <cell r="G8">
            <v>33954.10299999999</v>
          </cell>
        </row>
        <row r="10">
          <cell r="F10">
            <v>34992.263</v>
          </cell>
        </row>
        <row r="11">
          <cell r="F11">
            <v>20766.038999999997</v>
          </cell>
        </row>
        <row r="12">
          <cell r="G12">
            <v>33954.10299999999</v>
          </cell>
        </row>
        <row r="14">
          <cell r="C14">
            <v>56915.83099999999</v>
          </cell>
          <cell r="D14">
            <v>35878.409999999996</v>
          </cell>
          <cell r="E14">
            <v>21037.421</v>
          </cell>
        </row>
        <row r="15">
          <cell r="C15">
            <v>37411.968</v>
          </cell>
          <cell r="F15">
            <v>37411.968</v>
          </cell>
        </row>
        <row r="16">
          <cell r="C16">
            <v>9195.1</v>
          </cell>
          <cell r="D16">
            <v>104.047</v>
          </cell>
          <cell r="E16">
            <v>271.382</v>
          </cell>
          <cell r="F16">
            <v>6375.122</v>
          </cell>
          <cell r="G16">
            <v>2444.549</v>
          </cell>
        </row>
        <row r="18">
          <cell r="C18">
            <v>9195.1</v>
          </cell>
          <cell r="D18">
            <v>104.047</v>
          </cell>
          <cell r="E18">
            <v>271.382</v>
          </cell>
          <cell r="F18">
            <v>6375.122</v>
          </cell>
          <cell r="G18">
            <v>2444.549</v>
          </cell>
        </row>
        <row r="19">
          <cell r="C19">
            <v>0</v>
          </cell>
          <cell r="F19">
            <v>0</v>
          </cell>
        </row>
        <row r="21">
          <cell r="C21">
            <v>85132.699</v>
          </cell>
          <cell r="D21">
            <v>782.1</v>
          </cell>
          <cell r="F21">
            <v>52841.045</v>
          </cell>
          <cell r="G21">
            <v>31509.55399999999</v>
          </cell>
        </row>
        <row r="22">
          <cell r="C22">
            <v>85112.034</v>
          </cell>
          <cell r="D22">
            <v>782.1</v>
          </cell>
          <cell r="F22">
            <v>52820.38</v>
          </cell>
          <cell r="G22">
            <v>31509.554</v>
          </cell>
        </row>
        <row r="27">
          <cell r="C27">
            <v>20.665</v>
          </cell>
          <cell r="F27">
            <v>20.665</v>
          </cell>
        </row>
      </sheetData>
      <sheetData sheetId="26">
        <row r="7">
          <cell r="C7">
            <v>102549.51999999999</v>
          </cell>
          <cell r="D7">
            <v>49741.270999999986</v>
          </cell>
          <cell r="E7">
            <v>19971.202</v>
          </cell>
          <cell r="F7">
            <v>100871.99699999997</v>
          </cell>
          <cell r="G7">
            <v>39874.37499999997</v>
          </cell>
        </row>
        <row r="8">
          <cell r="F8">
            <v>68034.94999999998</v>
          </cell>
          <cell r="G8">
            <v>39874.37499999997</v>
          </cell>
        </row>
        <row r="10">
          <cell r="F10">
            <v>48453.37399999999</v>
          </cell>
        </row>
        <row r="11">
          <cell r="F11">
            <v>19581.576</v>
          </cell>
        </row>
        <row r="12">
          <cell r="G12">
            <v>39874.37499999997</v>
          </cell>
        </row>
        <row r="14">
          <cell r="C14">
            <v>69712.47299999998</v>
          </cell>
          <cell r="D14">
            <v>49741.270999999986</v>
          </cell>
          <cell r="E14">
            <v>19971.202</v>
          </cell>
        </row>
        <row r="15">
          <cell r="C15">
            <v>32837.047</v>
          </cell>
          <cell r="F15">
            <v>32837.047</v>
          </cell>
        </row>
        <row r="16">
          <cell r="C16">
            <v>19025.459</v>
          </cell>
          <cell r="D16">
            <v>224.25</v>
          </cell>
          <cell r="E16">
            <v>389.626</v>
          </cell>
          <cell r="F16">
            <v>10067.034</v>
          </cell>
          <cell r="G16">
            <v>8344.548999999999</v>
          </cell>
        </row>
        <row r="18">
          <cell r="C18">
            <v>19025.459</v>
          </cell>
          <cell r="D18">
            <v>224.25</v>
          </cell>
          <cell r="E18">
            <v>389.626</v>
          </cell>
          <cell r="F18">
            <v>10067.034</v>
          </cell>
          <cell r="G18">
            <v>8344.548999999999</v>
          </cell>
        </row>
        <row r="19">
          <cell r="C19">
            <v>0</v>
          </cell>
          <cell r="F19">
            <v>0</v>
          </cell>
        </row>
        <row r="21">
          <cell r="C21">
            <v>83524.06099999999</v>
          </cell>
          <cell r="D21">
            <v>1063.647</v>
          </cell>
          <cell r="F21">
            <v>50930.588</v>
          </cell>
          <cell r="G21">
            <v>31529.825999999972</v>
          </cell>
        </row>
        <row r="22">
          <cell r="C22">
            <v>83502.72899999999</v>
          </cell>
          <cell r="D22">
            <v>1063.647</v>
          </cell>
          <cell r="F22">
            <v>50909.256</v>
          </cell>
          <cell r="G22">
            <v>31529.826</v>
          </cell>
        </row>
        <row r="27">
          <cell r="C27">
            <v>21.332</v>
          </cell>
          <cell r="F27">
            <v>21.332</v>
          </cell>
        </row>
      </sheetData>
      <sheetData sheetId="28">
        <row r="7">
          <cell r="C7">
            <v>113957.044</v>
          </cell>
          <cell r="D7">
            <v>61355.712</v>
          </cell>
          <cell r="E7">
            <v>23069.212</v>
          </cell>
          <cell r="F7">
            <v>112035.83099999999</v>
          </cell>
          <cell r="G7">
            <v>49244.552999999985</v>
          </cell>
        </row>
        <row r="8">
          <cell r="F8">
            <v>82503.711</v>
          </cell>
          <cell r="G8">
            <v>49244.552999999985</v>
          </cell>
        </row>
        <row r="10">
          <cell r="F10">
            <v>59963.384</v>
          </cell>
        </row>
        <row r="11">
          <cell r="F11">
            <v>22540.327</v>
          </cell>
        </row>
        <row r="12">
          <cell r="G12">
            <v>49244.552999999985</v>
          </cell>
        </row>
        <row r="14">
          <cell r="C14">
            <v>84424.924</v>
          </cell>
          <cell r="D14">
            <v>61355.712</v>
          </cell>
          <cell r="E14">
            <v>23069.212</v>
          </cell>
        </row>
        <row r="15">
          <cell r="C15">
            <v>29532.12</v>
          </cell>
          <cell r="F15">
            <v>29532.12</v>
          </cell>
        </row>
        <row r="16">
          <cell r="C16">
            <v>22646.238</v>
          </cell>
          <cell r="D16">
            <v>299.348</v>
          </cell>
          <cell r="E16">
            <v>528.885</v>
          </cell>
          <cell r="F16">
            <v>11300.217</v>
          </cell>
          <cell r="G16">
            <v>10517.788</v>
          </cell>
        </row>
        <row r="18">
          <cell r="C18">
            <v>22646.238</v>
          </cell>
          <cell r="D18">
            <v>299.348</v>
          </cell>
          <cell r="E18">
            <v>528.885</v>
          </cell>
          <cell r="F18">
            <v>11300.217</v>
          </cell>
          <cell r="G18">
            <v>10517.788</v>
          </cell>
        </row>
        <row r="19">
          <cell r="C19">
            <v>0</v>
          </cell>
          <cell r="F19">
            <v>0</v>
          </cell>
        </row>
        <row r="21">
          <cell r="C21">
            <v>91310.806</v>
          </cell>
          <cell r="D21">
            <v>1092.98</v>
          </cell>
          <cell r="F21">
            <v>51491.061</v>
          </cell>
          <cell r="G21">
            <v>38726.764999999985</v>
          </cell>
        </row>
        <row r="22">
          <cell r="C22">
            <v>91288.323</v>
          </cell>
          <cell r="D22">
            <v>1092.98</v>
          </cell>
          <cell r="F22">
            <v>51468.578</v>
          </cell>
          <cell r="G22">
            <v>38726.765</v>
          </cell>
        </row>
        <row r="27">
          <cell r="C27">
            <v>22.483</v>
          </cell>
          <cell r="F27">
            <v>22.483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45.375" style="0" customWidth="1"/>
    <col min="3" max="3" width="17.25390625" style="0" customWidth="1"/>
    <col min="4" max="4" width="13.875" style="0" customWidth="1"/>
    <col min="5" max="5" width="14.375" style="0" customWidth="1"/>
    <col min="6" max="6" width="17.75390625" style="0" customWidth="1"/>
    <col min="7" max="7" width="17.00390625" style="0" customWidth="1"/>
    <col min="8" max="8" width="10.75390625" style="0" customWidth="1"/>
  </cols>
  <sheetData>
    <row r="2" spans="1:7" ht="34.5" customHeight="1">
      <c r="A2" s="99" t="s">
        <v>42</v>
      </c>
      <c r="B2" s="99"/>
      <c r="C2" s="99"/>
      <c r="D2" s="99"/>
      <c r="E2" s="99"/>
      <c r="F2" s="99"/>
      <c r="G2" s="99"/>
    </row>
    <row r="3" spans="1:7" ht="13.5" thickBot="1">
      <c r="A3" s="65" t="s">
        <v>1</v>
      </c>
      <c r="B3" s="66"/>
      <c r="C3" s="66"/>
      <c r="D3" s="66"/>
      <c r="E3" s="66"/>
      <c r="F3" s="66"/>
      <c r="G3" s="67" t="s">
        <v>18</v>
      </c>
    </row>
    <row r="4" spans="1:7" ht="13.5">
      <c r="A4" s="68" t="s">
        <v>4</v>
      </c>
      <c r="B4" s="69" t="s">
        <v>5</v>
      </c>
      <c r="C4" s="100">
        <v>2012</v>
      </c>
      <c r="D4" s="101"/>
      <c r="E4" s="101"/>
      <c r="F4" s="101"/>
      <c r="G4" s="102"/>
    </row>
    <row r="5" spans="1:7" ht="14.25" thickBot="1">
      <c r="A5" s="70"/>
      <c r="B5" s="71"/>
      <c r="C5" s="72" t="s">
        <v>7</v>
      </c>
      <c r="D5" s="73" t="s">
        <v>8</v>
      </c>
      <c r="E5" s="73" t="s">
        <v>9</v>
      </c>
      <c r="F5" s="73" t="s">
        <v>10</v>
      </c>
      <c r="G5" s="71" t="s">
        <v>11</v>
      </c>
    </row>
    <row r="6" spans="1:7" ht="12.75">
      <c r="A6" s="74">
        <v>1</v>
      </c>
      <c r="B6" s="75">
        <v>2</v>
      </c>
      <c r="C6" s="76">
        <v>3</v>
      </c>
      <c r="D6" s="76">
        <v>4</v>
      </c>
      <c r="E6" s="76">
        <v>5</v>
      </c>
      <c r="F6" s="76">
        <v>6</v>
      </c>
      <c r="G6" s="77">
        <v>7</v>
      </c>
    </row>
    <row r="7" spans="1:7" ht="13.5">
      <c r="A7" s="78" t="s">
        <v>12</v>
      </c>
      <c r="B7" s="79" t="s">
        <v>19</v>
      </c>
      <c r="C7" s="80">
        <f>'[1]9 мес'!C7+'[1]октябрь'!C7+'[1]ноябрь'!C7+'[1]декабрь'!C7</f>
        <v>1079304.4849999999</v>
      </c>
      <c r="D7" s="80">
        <f>'[1]9 мес'!D7+'[1]октябрь'!D7+'[1]ноябрь'!D7+'[1]декабрь'!D7</f>
        <v>508288.03899999993</v>
      </c>
      <c r="E7" s="80">
        <f>'[1]9 мес'!E7+'[1]октябрь'!E7+'[1]ноябрь'!E7+'[1]декабрь'!E7</f>
        <v>217640.485</v>
      </c>
      <c r="F7" s="80">
        <f>'[1]9 мес'!F7+'[1]октябрь'!F7+'[1]ноябрь'!F7+'[1]декабрь'!F7</f>
        <v>1055410.4819999998</v>
      </c>
      <c r="G7" s="80">
        <f>'[1]9 мес'!G7+'[1]октябрь'!G7+'[1]ноябрь'!G7+'[1]декабрь'!G7</f>
        <v>388824.38199999987</v>
      </c>
    </row>
    <row r="8" spans="1:7" ht="40.5">
      <c r="A8" s="78"/>
      <c r="B8" s="79" t="s">
        <v>22</v>
      </c>
      <c r="C8" s="94">
        <f>C20+C23</f>
        <v>1072527.114</v>
      </c>
      <c r="D8" s="94"/>
      <c r="E8" s="94"/>
      <c r="F8" s="80"/>
      <c r="G8" s="80"/>
    </row>
    <row r="9" spans="1:7" ht="27">
      <c r="A9" s="78"/>
      <c r="B9" s="79" t="s">
        <v>23</v>
      </c>
      <c r="C9" s="94">
        <f>C21+C24</f>
        <v>6777.371</v>
      </c>
      <c r="D9" s="94"/>
      <c r="E9" s="94"/>
      <c r="F9" s="80"/>
      <c r="G9" s="80"/>
    </row>
    <row r="10" spans="1:7" ht="17.25" customHeight="1">
      <c r="A10" s="78"/>
      <c r="B10" s="79" t="s">
        <v>13</v>
      </c>
      <c r="C10" s="81"/>
      <c r="D10" s="81"/>
      <c r="E10" s="81"/>
      <c r="F10" s="80">
        <f>'[1]9 мес'!F8+'[1]октябрь'!F8+'[1]ноябрь'!F8+'[1]декабрь'!F8</f>
        <v>702034.521</v>
      </c>
      <c r="G10" s="80">
        <f>'[1]9 мес'!G8+'[1]октябрь'!G8+'[1]ноябрь'!G8+'[1]декабрь'!G8</f>
        <v>388824.38199999987</v>
      </c>
    </row>
    <row r="11" spans="1:7" ht="13.5">
      <c r="A11" s="78"/>
      <c r="B11" s="79" t="s">
        <v>14</v>
      </c>
      <c r="C11" s="81"/>
      <c r="D11" s="81"/>
      <c r="E11" s="81"/>
      <c r="F11" s="81"/>
      <c r="G11" s="80"/>
    </row>
    <row r="12" spans="1:7" ht="13.5">
      <c r="A12" s="78"/>
      <c r="B12" s="79" t="s">
        <v>8</v>
      </c>
      <c r="C12" s="81"/>
      <c r="D12" s="81"/>
      <c r="E12" s="81"/>
      <c r="F12" s="80">
        <f>'[1]9 мес'!F10+'[1]октябрь'!F10+'[1]ноябрь'!F10+'[1]декабрь'!F10</f>
        <v>487552.132</v>
      </c>
      <c r="G12" s="80"/>
    </row>
    <row r="13" spans="1:7" ht="18.75" customHeight="1">
      <c r="A13" s="78"/>
      <c r="B13" s="79" t="s">
        <v>9</v>
      </c>
      <c r="C13" s="81"/>
      <c r="D13" s="81"/>
      <c r="E13" s="81"/>
      <c r="F13" s="80">
        <f>'[1]9 мес'!F11+'[1]октябрь'!F11+'[1]ноябрь'!F11+'[1]декабрь'!F11</f>
        <v>214482.38899999997</v>
      </c>
      <c r="G13" s="80"/>
    </row>
    <row r="14" spans="1:7" ht="13.5">
      <c r="A14" s="78"/>
      <c r="B14" s="79" t="s">
        <v>10</v>
      </c>
      <c r="C14" s="81"/>
      <c r="D14" s="81"/>
      <c r="E14" s="81"/>
      <c r="F14" s="81"/>
      <c r="G14" s="80">
        <f>'[1]9 мес'!G12+'[1]октябрь'!G12+'[1]ноябрь'!G12+'[1]декабрь'!G12</f>
        <v>388824.38199999987</v>
      </c>
    </row>
    <row r="15" spans="1:7" ht="27.75" customHeight="1">
      <c r="A15" s="95" t="s">
        <v>27</v>
      </c>
      <c r="B15" s="79" t="s">
        <v>24</v>
      </c>
      <c r="C15" s="81">
        <f>C16+C17</f>
        <v>1079304.4849999999</v>
      </c>
      <c r="D15" s="81">
        <f>D16</f>
        <v>508288.03899999993</v>
      </c>
      <c r="E15" s="81">
        <f>E16</f>
        <v>217640.485</v>
      </c>
      <c r="F15" s="81">
        <f>F17</f>
        <v>353375.961</v>
      </c>
      <c r="G15" s="80"/>
    </row>
    <row r="16" spans="1:7" ht="13.5">
      <c r="A16" s="78"/>
      <c r="B16" s="82" t="s">
        <v>25</v>
      </c>
      <c r="C16" s="80">
        <f>'[1]9 мес'!C14+'[1]октябрь'!C14+'[1]ноябрь'!C14+'[1]декабрь'!C14</f>
        <v>725928.524</v>
      </c>
      <c r="D16" s="80">
        <f>'[1]9 мес'!D14+'[1]октябрь'!D14+'[1]ноябрь'!D14+'[1]декабрь'!D14</f>
        <v>508288.03899999993</v>
      </c>
      <c r="E16" s="80">
        <f>'[1]9 мес'!E14+'[1]октябрь'!E14+'[1]ноябрь'!E14+'[1]декабрь'!E14</f>
        <v>217640.485</v>
      </c>
      <c r="F16" s="81"/>
      <c r="G16" s="80"/>
    </row>
    <row r="17" spans="1:7" ht="32.25" customHeight="1">
      <c r="A17" s="78"/>
      <c r="B17" s="79" t="s">
        <v>26</v>
      </c>
      <c r="C17" s="80">
        <f>'[1]9 мес'!C15+'[1]октябрь'!C15+'[1]ноябрь'!C15+'[1]декабрь'!C15</f>
        <v>353375.961</v>
      </c>
      <c r="D17" s="81"/>
      <c r="E17" s="81"/>
      <c r="F17" s="80">
        <f>'[1]9 мес'!F15+'[1]октябрь'!F15+'[1]ноябрь'!F15+'[1]декабрь'!F15</f>
        <v>353375.961</v>
      </c>
      <c r="G17" s="80"/>
    </row>
    <row r="18" spans="1:9" ht="21.75" customHeight="1">
      <c r="A18" s="78">
        <v>2</v>
      </c>
      <c r="B18" s="79" t="s">
        <v>20</v>
      </c>
      <c r="C18" s="80">
        <f>'[1]9 мес'!C16+'[1]октябрь'!C16+'[1]ноябрь'!C16+'[1]декабрь'!C16</f>
        <v>124876.231</v>
      </c>
      <c r="D18" s="80">
        <f>'[1]9 мес'!D16+'[1]октябрь'!D16+'[1]ноябрь'!D16+'[1]декабрь'!D16</f>
        <v>1678.554</v>
      </c>
      <c r="E18" s="80">
        <f>'[1]9 мес'!E16+'[1]октябрь'!E16+'[1]ноябрь'!E16+'[1]декабрь'!E16</f>
        <v>3158.0960000000005</v>
      </c>
      <c r="F18" s="80">
        <f>'[1]9 мес'!F16+'[1]октябрь'!F16+'[1]ноябрь'!F16+'[1]декабрь'!F16</f>
        <v>79607.06300000001</v>
      </c>
      <c r="G18" s="80">
        <f>'[1]9 мес'!G16+'[1]октябрь'!G16+'[1]ноябрь'!G16+'[1]декабрь'!G16</f>
        <v>40432.518</v>
      </c>
      <c r="I18" s="64"/>
    </row>
    <row r="19" spans="1:8" ht="21.75" customHeight="1">
      <c r="A19" s="78"/>
      <c r="B19" s="79" t="s">
        <v>28</v>
      </c>
      <c r="C19" s="83">
        <f>C18/C7</f>
        <v>0.11570065049808444</v>
      </c>
      <c r="D19" s="83">
        <f>D18/D7</f>
        <v>0.0033023676954947985</v>
      </c>
      <c r="E19" s="83">
        <f>E18/E7</f>
        <v>0.014510609090032127</v>
      </c>
      <c r="F19" s="83">
        <f>F18/F7</f>
        <v>0.07542758420320485</v>
      </c>
      <c r="G19" s="83">
        <f>G18/G7</f>
        <v>0.10398658075922823</v>
      </c>
      <c r="H19" s="84"/>
    </row>
    <row r="20" spans="1:8" ht="40.5">
      <c r="A20" s="48"/>
      <c r="B20" s="24" t="s">
        <v>29</v>
      </c>
      <c r="C20" s="80">
        <f>'[1]9 мес'!C18+'[1]октябрь'!C18+'[1]ноябрь'!C18+'[1]декабрь'!C18</f>
        <v>124843.10600000001</v>
      </c>
      <c r="D20" s="80">
        <f>'[1]9 мес'!D18+'[1]октябрь'!D18+'[1]ноябрь'!D18+'[1]декабрь'!D18</f>
        <v>1645.429</v>
      </c>
      <c r="E20" s="80">
        <f>'[1]9 мес'!E18+'[1]октябрь'!E18+'[1]ноябрь'!E18+'[1]декабрь'!E18</f>
        <v>3158.0960000000005</v>
      </c>
      <c r="F20" s="80">
        <f>'[1]9 мес'!F18+'[1]октябрь'!F18+'[1]ноябрь'!F18+'[1]декабрь'!F18</f>
        <v>79607.06300000001</v>
      </c>
      <c r="G20" s="80">
        <f>'[1]9 мес'!G18+'[1]октябрь'!G18+'[1]ноябрь'!G18+'[1]декабрь'!G18</f>
        <v>40432.518</v>
      </c>
      <c r="H20" s="41"/>
    </row>
    <row r="21" spans="1:8" ht="40.5">
      <c r="A21" s="48"/>
      <c r="B21" s="24" t="s">
        <v>30</v>
      </c>
      <c r="C21" s="80">
        <f>'[1]9 мес'!C19+'[1]октябрь'!C19+'[1]ноябрь'!C19+'[1]декабрь'!C19</f>
        <v>33.125</v>
      </c>
      <c r="D21" s="80">
        <f>'[1]9 мес'!D19+'[1]октябрь'!D19+'[1]ноябрь'!D19+'[1]декабрь'!D19</f>
        <v>33.125</v>
      </c>
      <c r="E21" s="85"/>
      <c r="F21" s="80">
        <f>'[1]9 мес'!F19+'[1]октябрь'!F19+'[1]ноябрь'!F19+'[1]декабрь'!F19</f>
        <v>0</v>
      </c>
      <c r="G21" s="86"/>
      <c r="H21" s="41"/>
    </row>
    <row r="22" spans="1:7" ht="15" customHeight="1">
      <c r="A22" s="78">
        <v>3</v>
      </c>
      <c r="B22" s="79" t="s">
        <v>31</v>
      </c>
      <c r="C22" s="80">
        <f>'[1]9 мес'!C21+'[1]октябрь'!C21+'[1]ноябрь'!C21+'[1]декабрь'!C21</f>
        <v>954428.254</v>
      </c>
      <c r="D22" s="80">
        <f>'[1]9 мес'!D21+'[1]октябрь'!D21+'[1]ноябрь'!D21+'[1]декабрь'!D21</f>
        <v>19057.353000000003</v>
      </c>
      <c r="E22" s="81"/>
      <c r="F22" s="80">
        <f>'[1]9 мес'!F21+'[1]октябрь'!F21+'[1]ноябрь'!F21+'[1]декабрь'!F21</f>
        <v>586979.037</v>
      </c>
      <c r="G22" s="80">
        <f>'[1]9 мес'!G21+'[1]октябрь'!G21+'[1]ноябрь'!G21+'[1]декабрь'!G21</f>
        <v>348391.8639999998</v>
      </c>
    </row>
    <row r="23" spans="1:8" ht="31.5" customHeight="1">
      <c r="A23" s="78"/>
      <c r="B23" s="79" t="s">
        <v>32</v>
      </c>
      <c r="C23" s="80">
        <f>'[1]9 мес'!C22+'[1]октябрь'!C22+'[1]ноябрь'!C22+'[1]декабрь'!C22</f>
        <v>947684.008</v>
      </c>
      <c r="D23" s="80">
        <f>'[1]9 мес'!D22+'[1]октябрь'!D22+'[1]ноябрь'!D22+'[1]декабрь'!D22</f>
        <v>12432.371000000003</v>
      </c>
      <c r="E23" s="81"/>
      <c r="F23" s="80">
        <f>'[1]9 мес'!F22+'[1]октябрь'!F22+'[1]ноябрь'!F22+'[1]декабрь'!F22</f>
        <v>586859.773</v>
      </c>
      <c r="G23" s="80">
        <f>'[1]9 мес'!G22+'[1]октябрь'!G22+'[1]ноябрь'!G22+'[1]декабрь'!G22</f>
        <v>348391.864</v>
      </c>
      <c r="H23" s="87"/>
    </row>
    <row r="24" spans="1:7" ht="29.25" customHeight="1" thickBot="1">
      <c r="A24" s="88"/>
      <c r="B24" s="89" t="s">
        <v>33</v>
      </c>
      <c r="C24" s="90">
        <f>'[1]9 мес'!C27+'[1]октябрь'!C27+'[1]ноябрь'!C27+'[1]декабрь'!C27</f>
        <v>6744.246</v>
      </c>
      <c r="D24" s="90">
        <f>'[1]9 мес'!D27+'[1]октябрь'!D27+'[1]ноябрь'!D27+'[1]декабрь'!D27</f>
        <v>6624.982</v>
      </c>
      <c r="E24" s="91"/>
      <c r="F24" s="90">
        <f>'[1]9 мес'!F27+'[1]октябрь'!F27+'[1]ноябрь'!F27+'[1]декабрь'!F27</f>
        <v>119.26400000000001</v>
      </c>
      <c r="G24" s="90"/>
    </row>
    <row r="27" spans="1:9" ht="12.75">
      <c r="A27" s="58" t="s">
        <v>21</v>
      </c>
      <c r="B27" s="58" t="s">
        <v>16</v>
      </c>
      <c r="C27" s="58"/>
      <c r="D27" s="58"/>
      <c r="E27" s="58"/>
      <c r="F27" s="58" t="s">
        <v>17</v>
      </c>
      <c r="G27" s="58"/>
      <c r="H27" s="58"/>
      <c r="I27" s="58"/>
    </row>
    <row r="28" spans="3:4" ht="12.75">
      <c r="C28" s="64"/>
      <c r="D28" s="92"/>
    </row>
    <row r="29" spans="3:7" ht="12.75">
      <c r="C29" s="64"/>
      <c r="D29" s="92"/>
      <c r="G29" s="93">
        <f>G23-G22</f>
        <v>0</v>
      </c>
    </row>
    <row r="31" ht="12.75">
      <c r="D31" s="64"/>
    </row>
  </sheetData>
  <mergeCells count="2">
    <mergeCell ref="A2:G2"/>
    <mergeCell ref="C4:G4"/>
  </mergeCells>
  <printOptions/>
  <pageMargins left="0.32" right="0.54" top="0.45" bottom="0.35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0">
      <selection activeCell="X21" sqref="X21"/>
    </sheetView>
  </sheetViews>
  <sheetFormatPr defaultColWidth="9.00390625" defaultRowHeight="12.75"/>
  <cols>
    <col min="2" max="2" width="51.00390625" style="0" customWidth="1"/>
    <col min="3" max="3" width="14.75390625" style="0" customWidth="1"/>
    <col min="4" max="4" width="13.125" style="0" customWidth="1"/>
    <col min="5" max="5" width="13.375" style="0" customWidth="1"/>
    <col min="6" max="6" width="11.75390625" style="35" customWidth="1"/>
    <col min="7" max="7" width="14.375" style="35" customWidth="1"/>
    <col min="8" max="8" width="11.75390625" style="0" hidden="1" customWidth="1"/>
    <col min="9" max="9" width="13.125" style="0" hidden="1" customWidth="1"/>
    <col min="10" max="10" width="11.75390625" style="0" hidden="1" customWidth="1"/>
    <col min="11" max="11" width="11.375" style="0" hidden="1" customWidth="1"/>
    <col min="12" max="12" width="10.25390625" style="0" hidden="1" customWidth="1"/>
    <col min="13" max="13" width="12.875" style="0" hidden="1" customWidth="1"/>
    <col min="14" max="14" width="9.625" style="0" hidden="1" customWidth="1"/>
    <col min="15" max="15" width="13.875" style="0" hidden="1" customWidth="1"/>
    <col min="16" max="16" width="0" style="0" hidden="1" customWidth="1"/>
    <col min="17" max="17" width="11.375" style="0" hidden="1" customWidth="1"/>
    <col min="18" max="18" width="13.00390625" style="0" hidden="1" customWidth="1"/>
    <col min="19" max="19" width="11.875" style="0" hidden="1" customWidth="1"/>
    <col min="20" max="21" width="0" style="0" hidden="1" customWidth="1"/>
    <col min="22" max="22" width="3.00390625" style="0" hidden="1" customWidth="1"/>
    <col min="23" max="23" width="12.625" style="0" customWidth="1"/>
  </cols>
  <sheetData>
    <row r="1" spans="1:12" ht="12.75">
      <c r="A1" s="1"/>
      <c r="B1" s="2"/>
      <c r="C1" s="2"/>
      <c r="D1" s="2"/>
      <c r="E1" s="2"/>
      <c r="F1" s="3"/>
      <c r="G1" s="3"/>
      <c r="L1" s="4" t="s">
        <v>0</v>
      </c>
    </row>
    <row r="2" spans="1:23" ht="35.25" customHeight="1">
      <c r="A2" s="99" t="s">
        <v>41</v>
      </c>
      <c r="B2" s="99"/>
      <c r="C2" s="99"/>
      <c r="D2" s="99"/>
      <c r="E2" s="99"/>
      <c r="F2" s="99"/>
      <c r="G2" s="9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12" ht="13.5" thickBot="1">
      <c r="A3" s="6" t="s">
        <v>1</v>
      </c>
      <c r="B3" s="7"/>
      <c r="C3" s="7"/>
      <c r="D3" s="7"/>
      <c r="E3" s="7"/>
      <c r="F3" s="8"/>
      <c r="G3" s="9" t="s">
        <v>2</v>
      </c>
      <c r="L3" s="10" t="s">
        <v>3</v>
      </c>
    </row>
    <row r="4" spans="1:22" ht="13.5" customHeight="1">
      <c r="A4" s="68" t="s">
        <v>4</v>
      </c>
      <c r="B4" s="69" t="s">
        <v>5</v>
      </c>
      <c r="C4" s="106" t="s">
        <v>6</v>
      </c>
      <c r="D4" s="107"/>
      <c r="E4" s="107"/>
      <c r="F4" s="107"/>
      <c r="G4" s="108"/>
      <c r="H4" s="104">
        <v>2010</v>
      </c>
      <c r="I4" s="104"/>
      <c r="J4" s="104"/>
      <c r="K4" s="104"/>
      <c r="L4" s="105"/>
      <c r="M4" s="103">
        <v>2009</v>
      </c>
      <c r="N4" s="104"/>
      <c r="O4" s="104"/>
      <c r="P4" s="104"/>
      <c r="Q4" s="105"/>
      <c r="R4" s="103">
        <v>2010</v>
      </c>
      <c r="S4" s="104"/>
      <c r="T4" s="104"/>
      <c r="U4" s="104"/>
      <c r="V4" s="105"/>
    </row>
    <row r="5" spans="1:22" ht="19.5" customHeight="1" thickBot="1">
      <c r="A5" s="70"/>
      <c r="B5" s="71"/>
      <c r="C5" s="11" t="s">
        <v>7</v>
      </c>
      <c r="D5" s="12" t="s">
        <v>8</v>
      </c>
      <c r="E5" s="12" t="s">
        <v>9</v>
      </c>
      <c r="F5" s="13" t="s">
        <v>10</v>
      </c>
      <c r="G5" s="14" t="s">
        <v>11</v>
      </c>
      <c r="H5" s="15" t="s">
        <v>7</v>
      </c>
      <c r="I5" s="12" t="s">
        <v>8</v>
      </c>
      <c r="J5" s="12" t="s">
        <v>9</v>
      </c>
      <c r="K5" s="12" t="s">
        <v>10</v>
      </c>
      <c r="L5" s="16" t="s">
        <v>11</v>
      </c>
      <c r="M5" s="11" t="s">
        <v>7</v>
      </c>
      <c r="N5" s="12" t="s">
        <v>8</v>
      </c>
      <c r="O5" s="12" t="s">
        <v>9</v>
      </c>
      <c r="P5" s="12" t="s">
        <v>10</v>
      </c>
      <c r="Q5" s="16" t="s">
        <v>11</v>
      </c>
      <c r="R5" s="11" t="s">
        <v>7</v>
      </c>
      <c r="S5" s="12" t="s">
        <v>8</v>
      </c>
      <c r="T5" s="12" t="s">
        <v>9</v>
      </c>
      <c r="U5" s="12" t="s">
        <v>10</v>
      </c>
      <c r="V5" s="16" t="s">
        <v>11</v>
      </c>
    </row>
    <row r="6" spans="1:22" ht="12.75">
      <c r="A6" s="74">
        <v>1</v>
      </c>
      <c r="B6" s="75">
        <v>2</v>
      </c>
      <c r="C6" s="18">
        <v>3</v>
      </c>
      <c r="D6" s="19">
        <v>4</v>
      </c>
      <c r="E6" s="19">
        <v>5</v>
      </c>
      <c r="F6" s="19">
        <v>6</v>
      </c>
      <c r="G6" s="20">
        <v>7</v>
      </c>
      <c r="H6" s="19">
        <v>8</v>
      </c>
      <c r="I6" s="21">
        <v>9</v>
      </c>
      <c r="J6" s="22">
        <v>10</v>
      </c>
      <c r="K6" s="23">
        <v>11</v>
      </c>
      <c r="L6" s="17">
        <v>12</v>
      </c>
      <c r="M6" s="19">
        <v>8</v>
      </c>
      <c r="N6" s="21">
        <v>9</v>
      </c>
      <c r="O6" s="22">
        <v>10</v>
      </c>
      <c r="P6" s="23">
        <v>11</v>
      </c>
      <c r="Q6" s="17">
        <v>12</v>
      </c>
      <c r="R6" s="19">
        <v>8</v>
      </c>
      <c r="S6" s="21">
        <v>9</v>
      </c>
      <c r="T6" s="22">
        <v>10</v>
      </c>
      <c r="U6" s="23">
        <v>11</v>
      </c>
      <c r="V6" s="17">
        <v>12</v>
      </c>
    </row>
    <row r="7" spans="1:22" ht="13.5">
      <c r="A7" s="78" t="s">
        <v>12</v>
      </c>
      <c r="B7" s="79" t="s">
        <v>19</v>
      </c>
      <c r="C7" s="25">
        <f>C18+C22</f>
        <v>264.81800000000004</v>
      </c>
      <c r="D7" s="25">
        <f>C7-E7-F17</f>
        <v>148.10000000000005</v>
      </c>
      <c r="E7" s="26">
        <v>59.659</v>
      </c>
      <c r="F7" s="25">
        <f>F10+F17</f>
        <v>256.2950000000001</v>
      </c>
      <c r="G7" s="27">
        <f>G10</f>
        <v>99.92200000000008</v>
      </c>
      <c r="H7" s="28">
        <v>863737</v>
      </c>
      <c r="I7" s="29">
        <v>758813</v>
      </c>
      <c r="J7" s="30">
        <v>104924</v>
      </c>
      <c r="K7" s="31">
        <v>716562.9964897099</v>
      </c>
      <c r="L7" s="32">
        <v>345717.9996027693</v>
      </c>
      <c r="M7" s="33" t="e">
        <f>#REF!</f>
        <v>#REF!</v>
      </c>
      <c r="N7" s="29" t="e">
        <f>#REF!</f>
        <v>#REF!</v>
      </c>
      <c r="O7" s="30" t="e">
        <f>#REF!</f>
        <v>#REF!</v>
      </c>
      <c r="P7" s="31" t="e">
        <f>P12+#REF!</f>
        <v>#REF!</v>
      </c>
      <c r="Q7" s="32" t="e">
        <f>Q13+Q14</f>
        <v>#REF!</v>
      </c>
      <c r="R7" s="33" t="e">
        <f>#REF!</f>
        <v>#REF!</v>
      </c>
      <c r="S7" s="29" t="e">
        <f>#REF!</f>
        <v>#REF!</v>
      </c>
      <c r="T7" s="30" t="e">
        <f>#REF!</f>
        <v>#REF!</v>
      </c>
      <c r="U7" s="31" t="e">
        <f>U12+#REF!</f>
        <v>#REF!</v>
      </c>
      <c r="V7" s="32" t="e">
        <f>V13+V14</f>
        <v>#REF!</v>
      </c>
    </row>
    <row r="8" spans="1:22" ht="27">
      <c r="A8" s="78"/>
      <c r="B8" s="79" t="s">
        <v>34</v>
      </c>
      <c r="C8" s="25">
        <f>C20+C23</f>
        <v>258.648</v>
      </c>
      <c r="D8" s="25"/>
      <c r="E8" s="26"/>
      <c r="F8" s="25"/>
      <c r="G8" s="27"/>
      <c r="H8" s="28"/>
      <c r="I8" s="29"/>
      <c r="J8" s="30"/>
      <c r="K8" s="31"/>
      <c r="L8" s="32"/>
      <c r="M8" s="33"/>
      <c r="N8" s="29"/>
      <c r="O8" s="30"/>
      <c r="P8" s="31"/>
      <c r="Q8" s="32"/>
      <c r="R8" s="33"/>
      <c r="S8" s="29"/>
      <c r="T8" s="30"/>
      <c r="U8" s="31"/>
      <c r="V8" s="32"/>
    </row>
    <row r="9" spans="1:22" ht="27">
      <c r="A9" s="78"/>
      <c r="B9" s="79" t="s">
        <v>35</v>
      </c>
      <c r="C9" s="25">
        <f>C21+C24</f>
        <v>6.17</v>
      </c>
      <c r="D9" s="25"/>
      <c r="E9" s="26"/>
      <c r="F9" s="25"/>
      <c r="G9" s="27"/>
      <c r="H9" s="28"/>
      <c r="I9" s="29"/>
      <c r="J9" s="30"/>
      <c r="K9" s="31"/>
      <c r="L9" s="32"/>
      <c r="M9" s="33"/>
      <c r="N9" s="29"/>
      <c r="O9" s="30"/>
      <c r="P9" s="31"/>
      <c r="Q9" s="32"/>
      <c r="R9" s="33"/>
      <c r="S9" s="29"/>
      <c r="T9" s="30"/>
      <c r="U9" s="31"/>
      <c r="V9" s="32"/>
    </row>
    <row r="10" spans="1:22" ht="13.5">
      <c r="A10" s="78"/>
      <c r="B10" s="79" t="s">
        <v>13</v>
      </c>
      <c r="C10" s="25"/>
      <c r="D10" s="25"/>
      <c r="E10" s="25"/>
      <c r="F10" s="25">
        <f>F12+F13</f>
        <v>199.23600000000005</v>
      </c>
      <c r="G10" s="27">
        <f>G14</f>
        <v>99.92200000000008</v>
      </c>
      <c r="H10" s="28"/>
      <c r="I10" s="29"/>
      <c r="J10" s="29"/>
      <c r="K10" s="29">
        <v>716562.9964897099</v>
      </c>
      <c r="L10" s="34">
        <v>345717.9996027693</v>
      </c>
      <c r="M10" s="33"/>
      <c r="N10" s="29"/>
      <c r="O10" s="29"/>
      <c r="P10" s="29" t="e">
        <f>P12</f>
        <v>#REF!</v>
      </c>
      <c r="Q10" s="34" t="e">
        <f>Q13+Q14</f>
        <v>#REF!</v>
      </c>
      <c r="R10" s="33"/>
      <c r="S10" s="29"/>
      <c r="T10" s="29"/>
      <c r="U10" s="29" t="e">
        <f>U12</f>
        <v>#REF!</v>
      </c>
      <c r="V10" s="34" t="e">
        <f>V13+V14</f>
        <v>#REF!</v>
      </c>
    </row>
    <row r="11" spans="1:22" ht="13.5">
      <c r="A11" s="78"/>
      <c r="B11" s="79" t="s">
        <v>14</v>
      </c>
      <c r="C11" s="25"/>
      <c r="D11" s="25"/>
      <c r="E11" s="25"/>
      <c r="F11" s="25"/>
      <c r="G11" s="27"/>
      <c r="H11" s="28"/>
      <c r="I11" s="29"/>
      <c r="J11" s="29"/>
      <c r="K11" s="29"/>
      <c r="L11" s="34"/>
      <c r="M11" s="33"/>
      <c r="N11" s="29"/>
      <c r="O11" s="29"/>
      <c r="P11" s="29"/>
      <c r="Q11" s="34"/>
      <c r="R11" s="33"/>
      <c r="S11" s="29"/>
      <c r="T11" s="29"/>
      <c r="U11" s="29"/>
      <c r="V11" s="34"/>
    </row>
    <row r="12" spans="1:23" ht="13.5">
      <c r="A12" s="78"/>
      <c r="B12" s="79" t="s">
        <v>8</v>
      </c>
      <c r="C12" s="25"/>
      <c r="D12" s="25"/>
      <c r="E12" s="25"/>
      <c r="F12" s="25">
        <f>D7-D18-D22</f>
        <v>140.01500000000004</v>
      </c>
      <c r="G12" s="27"/>
      <c r="H12" s="28"/>
      <c r="I12" s="29"/>
      <c r="J12" s="29"/>
      <c r="K12" s="29">
        <v>716562.9964897099</v>
      </c>
      <c r="L12" s="34"/>
      <c r="M12" s="33"/>
      <c r="N12" s="29"/>
      <c r="O12" s="29"/>
      <c r="P12" s="29" t="e">
        <f>#REF!-N18-#REF!</f>
        <v>#REF!</v>
      </c>
      <c r="Q12" s="34"/>
      <c r="R12" s="33"/>
      <c r="S12" s="29"/>
      <c r="T12" s="29"/>
      <c r="U12" s="29" t="e">
        <f>#REF!-S18-#REF!</f>
        <v>#REF!</v>
      </c>
      <c r="V12" s="34"/>
      <c r="W12" s="35"/>
    </row>
    <row r="13" spans="1:22" ht="13.5">
      <c r="A13" s="78"/>
      <c r="B13" s="79" t="s">
        <v>9</v>
      </c>
      <c r="C13" s="25"/>
      <c r="D13" s="25"/>
      <c r="E13" s="25"/>
      <c r="F13" s="25">
        <f>E7-E18</f>
        <v>59.221</v>
      </c>
      <c r="G13" s="27"/>
      <c r="H13" s="28"/>
      <c r="I13" s="29"/>
      <c r="J13" s="29"/>
      <c r="K13" s="29"/>
      <c r="L13" s="34">
        <v>103481.00436052</v>
      </c>
      <c r="M13" s="33"/>
      <c r="N13" s="29"/>
      <c r="O13" s="29"/>
      <c r="P13" s="29"/>
      <c r="Q13" s="34" t="e">
        <f>#REF!-O18</f>
        <v>#REF!</v>
      </c>
      <c r="R13" s="33"/>
      <c r="S13" s="29"/>
      <c r="T13" s="29"/>
      <c r="U13" s="29"/>
      <c r="V13" s="34" t="e">
        <f>#REF!-T18</f>
        <v>#REF!</v>
      </c>
    </row>
    <row r="14" spans="1:22" ht="13.5">
      <c r="A14" s="78"/>
      <c r="B14" s="79" t="s">
        <v>10</v>
      </c>
      <c r="C14" s="25"/>
      <c r="D14" s="25"/>
      <c r="E14" s="25"/>
      <c r="F14" s="25"/>
      <c r="G14" s="27">
        <f>F7-F18-F22</f>
        <v>99.92200000000008</v>
      </c>
      <c r="H14" s="28"/>
      <c r="I14" s="29"/>
      <c r="J14" s="29"/>
      <c r="K14" s="29"/>
      <c r="L14" s="34">
        <v>242236.99524224934</v>
      </c>
      <c r="M14" s="33"/>
      <c r="N14" s="29"/>
      <c r="O14" s="29"/>
      <c r="P14" s="29"/>
      <c r="Q14" s="34" t="e">
        <f>P7-P18-P22</f>
        <v>#REF!</v>
      </c>
      <c r="R14" s="33"/>
      <c r="S14" s="29"/>
      <c r="T14" s="29"/>
      <c r="U14" s="29"/>
      <c r="V14" s="34" t="e">
        <f>U7-U18-U22</f>
        <v>#REF!</v>
      </c>
    </row>
    <row r="15" spans="1:22" ht="13.5">
      <c r="A15" s="95" t="s">
        <v>27</v>
      </c>
      <c r="B15" s="79" t="s">
        <v>24</v>
      </c>
      <c r="C15" s="25">
        <f>C16+C17</f>
        <v>264.81800000000004</v>
      </c>
      <c r="D15" s="25">
        <f>D16</f>
        <v>148.10000000000005</v>
      </c>
      <c r="E15" s="25">
        <f>E16</f>
        <v>59.659</v>
      </c>
      <c r="F15" s="25">
        <f>F17</f>
        <v>57.059</v>
      </c>
      <c r="G15" s="27"/>
      <c r="H15" s="50"/>
      <c r="I15" s="29"/>
      <c r="J15" s="29"/>
      <c r="K15" s="29"/>
      <c r="L15" s="34"/>
      <c r="M15" s="52"/>
      <c r="N15" s="29"/>
      <c r="O15" s="29"/>
      <c r="P15" s="29"/>
      <c r="Q15" s="34"/>
      <c r="R15" s="52"/>
      <c r="S15" s="29"/>
      <c r="T15" s="29"/>
      <c r="U15" s="29"/>
      <c r="V15" s="34"/>
    </row>
    <row r="16" spans="1:24" ht="13.5">
      <c r="A16" s="78"/>
      <c r="B16" s="82" t="s">
        <v>25</v>
      </c>
      <c r="C16" s="25">
        <f>D16+E16+F16</f>
        <v>207.75900000000004</v>
      </c>
      <c r="D16" s="25">
        <f>D7</f>
        <v>148.10000000000005</v>
      </c>
      <c r="E16" s="25">
        <f>E7</f>
        <v>59.659</v>
      </c>
      <c r="F16" s="25"/>
      <c r="G16" s="27"/>
      <c r="H16" s="36"/>
      <c r="I16" s="30"/>
      <c r="J16" s="30"/>
      <c r="K16" s="30"/>
      <c r="L16" s="32"/>
      <c r="M16" s="37"/>
      <c r="N16" s="30"/>
      <c r="O16" s="30"/>
      <c r="P16" s="30"/>
      <c r="Q16" s="32"/>
      <c r="R16" s="37"/>
      <c r="S16" s="30"/>
      <c r="T16" s="30"/>
      <c r="U16" s="30"/>
      <c r="V16" s="32"/>
      <c r="W16" s="35"/>
      <c r="X16" s="35"/>
    </row>
    <row r="17" spans="1:24" ht="27">
      <c r="A17" s="78"/>
      <c r="B17" s="79" t="s">
        <v>26</v>
      </c>
      <c r="C17" s="25">
        <f>F17</f>
        <v>57.059</v>
      </c>
      <c r="D17" s="25"/>
      <c r="E17" s="25"/>
      <c r="F17" s="26">
        <v>57.059</v>
      </c>
      <c r="G17" s="27"/>
      <c r="H17" s="36"/>
      <c r="I17" s="30"/>
      <c r="J17" s="30"/>
      <c r="K17" s="30"/>
      <c r="L17" s="32"/>
      <c r="M17" s="37"/>
      <c r="N17" s="30"/>
      <c r="O17" s="30"/>
      <c r="P17" s="30"/>
      <c r="Q17" s="32"/>
      <c r="R17" s="37"/>
      <c r="S17" s="30"/>
      <c r="T17" s="30"/>
      <c r="U17" s="30"/>
      <c r="V17" s="32"/>
      <c r="X17" s="35"/>
    </row>
    <row r="18" spans="1:23" ht="13.5">
      <c r="A18" s="78">
        <v>2</v>
      </c>
      <c r="B18" s="79" t="s">
        <v>20</v>
      </c>
      <c r="C18" s="25">
        <v>16.873</v>
      </c>
      <c r="D18" s="25">
        <v>0.234</v>
      </c>
      <c r="E18" s="25">
        <v>0.438</v>
      </c>
      <c r="F18" s="25">
        <v>12.315</v>
      </c>
      <c r="G18" s="27">
        <v>3.886</v>
      </c>
      <c r="H18" s="38">
        <v>104867.00138996159</v>
      </c>
      <c r="I18" s="30">
        <v>3380.00351029</v>
      </c>
      <c r="J18" s="39">
        <v>1442.99563948</v>
      </c>
      <c r="K18" s="39">
        <v>75145.00124746059</v>
      </c>
      <c r="L18" s="34">
        <v>24899.000992731</v>
      </c>
      <c r="M18" s="40" t="e">
        <f>O18+P18+Q18+N18</f>
        <v>#REF!</v>
      </c>
      <c r="N18" s="30" t="e">
        <f>#REF!*N19</f>
        <v>#REF!</v>
      </c>
      <c r="O18" s="39" t="e">
        <f>#REF!*O19-0.0095</f>
        <v>#REF!</v>
      </c>
      <c r="P18" s="39" t="e">
        <f>P7*P19</f>
        <v>#REF!</v>
      </c>
      <c r="Q18" s="34" t="e">
        <f>Q7*Q19</f>
        <v>#REF!</v>
      </c>
      <c r="R18" s="40" t="e">
        <f>T18+U18+V18+S18</f>
        <v>#REF!</v>
      </c>
      <c r="S18" s="30" t="e">
        <f>#REF!*S19</f>
        <v>#REF!</v>
      </c>
      <c r="T18" s="39" t="e">
        <f>#REF!*T19-0.0095</f>
        <v>#REF!</v>
      </c>
      <c r="U18" s="39" t="e">
        <f>U7*U19</f>
        <v>#REF!</v>
      </c>
      <c r="V18" s="34" t="e">
        <f>V7*V19</f>
        <v>#REF!</v>
      </c>
      <c r="W18" s="41"/>
    </row>
    <row r="19" spans="1:22" ht="13.5">
      <c r="A19" s="78"/>
      <c r="B19" s="79" t="s">
        <v>28</v>
      </c>
      <c r="C19" s="42">
        <f>C18/C7</f>
        <v>0.0637154574084843</v>
      </c>
      <c r="D19" s="42">
        <f>D18/D7</f>
        <v>0.001580013504388926</v>
      </c>
      <c r="E19" s="42">
        <f>E18/E7</f>
        <v>0.007341725473105483</v>
      </c>
      <c r="F19" s="42">
        <f>F18/F7</f>
        <v>0.0480500985192844</v>
      </c>
      <c r="G19" s="42">
        <f>G18/G7</f>
        <v>0.03889033446087946</v>
      </c>
      <c r="H19" s="43">
        <v>0.12141080142446321</v>
      </c>
      <c r="I19" s="44">
        <v>0.00445433</v>
      </c>
      <c r="J19" s="45">
        <v>0.01375277</v>
      </c>
      <c r="K19" s="45">
        <v>0.10486866</v>
      </c>
      <c r="L19" s="46">
        <v>0.07202113</v>
      </c>
      <c r="M19" s="47" t="e">
        <f>M18/#REF!</f>
        <v>#REF!</v>
      </c>
      <c r="N19" s="44">
        <v>0.0045</v>
      </c>
      <c r="O19" s="45">
        <v>0.0127</v>
      </c>
      <c r="P19" s="45">
        <v>0.1091</v>
      </c>
      <c r="Q19" s="46">
        <v>0.0731</v>
      </c>
      <c r="R19" s="47" t="e">
        <f>R18/#REF!</f>
        <v>#REF!</v>
      </c>
      <c r="S19" s="44">
        <v>0.0045</v>
      </c>
      <c r="T19" s="45">
        <v>0.0127</v>
      </c>
      <c r="U19" s="45">
        <v>0.1091</v>
      </c>
      <c r="V19" s="46">
        <v>0.0731</v>
      </c>
    </row>
    <row r="20" spans="1:24" ht="40.5">
      <c r="A20" s="48"/>
      <c r="B20" s="24" t="s">
        <v>36</v>
      </c>
      <c r="C20" s="25">
        <f>SUM(D20:G20)</f>
        <v>16.86</v>
      </c>
      <c r="D20" s="25">
        <f>D18-D21</f>
        <v>0.221</v>
      </c>
      <c r="E20" s="25">
        <f>E18</f>
        <v>0.438</v>
      </c>
      <c r="F20" s="25">
        <f>F18</f>
        <v>12.315</v>
      </c>
      <c r="G20" s="27">
        <f>G18</f>
        <v>3.886</v>
      </c>
      <c r="H20" s="36"/>
      <c r="I20" s="30"/>
      <c r="J20" s="30"/>
      <c r="K20" s="30"/>
      <c r="L20" s="32" t="s">
        <v>15</v>
      </c>
      <c r="M20" s="37"/>
      <c r="N20" s="30"/>
      <c r="O20" s="30"/>
      <c r="P20" s="30"/>
      <c r="Q20" s="32" t="s">
        <v>15</v>
      </c>
      <c r="R20" s="37"/>
      <c r="S20" s="30"/>
      <c r="T20" s="30"/>
      <c r="U20" s="30"/>
      <c r="V20" s="32" t="s">
        <v>15</v>
      </c>
      <c r="X20" s="35"/>
    </row>
    <row r="21" spans="1:22" ht="40.5">
      <c r="A21" s="48"/>
      <c r="B21" s="24" t="s">
        <v>37</v>
      </c>
      <c r="C21" s="25">
        <f>D21</f>
        <v>0.013</v>
      </c>
      <c r="D21" s="25">
        <v>0.013</v>
      </c>
      <c r="E21" s="25"/>
      <c r="F21" s="25"/>
      <c r="G21" s="27"/>
      <c r="H21" s="36"/>
      <c r="I21" s="30"/>
      <c r="J21" s="30"/>
      <c r="K21" s="30"/>
      <c r="L21" s="49"/>
      <c r="M21" s="37"/>
      <c r="N21" s="30"/>
      <c r="O21" s="30"/>
      <c r="P21" s="30"/>
      <c r="Q21" s="49"/>
      <c r="R21" s="37"/>
      <c r="S21" s="30"/>
      <c r="T21" s="30"/>
      <c r="U21" s="30"/>
      <c r="V21" s="49"/>
    </row>
    <row r="22" spans="1:22" ht="28.5" customHeight="1">
      <c r="A22" s="78">
        <v>3</v>
      </c>
      <c r="B22" s="79" t="s">
        <v>38</v>
      </c>
      <c r="C22" s="25">
        <f>C23+C24</f>
        <v>247.94500000000002</v>
      </c>
      <c r="D22" s="25">
        <f>D23+D24</f>
        <v>7.851</v>
      </c>
      <c r="E22" s="25"/>
      <c r="F22" s="25">
        <f>F23+F24</f>
        <v>144.058</v>
      </c>
      <c r="G22" s="27">
        <f>G7-G18</f>
        <v>96.03600000000009</v>
      </c>
      <c r="H22" s="50">
        <v>758869.9986100383</v>
      </c>
      <c r="I22" s="30">
        <v>38870</v>
      </c>
      <c r="J22" s="30"/>
      <c r="K22" s="29">
        <v>399181</v>
      </c>
      <c r="L22" s="51">
        <v>320818.9986100383</v>
      </c>
      <c r="M22" s="52" t="e">
        <f>#REF!+O22+P22+Q22</f>
        <v>#REF!</v>
      </c>
      <c r="N22" s="30"/>
      <c r="O22" s="30"/>
      <c r="P22" s="29">
        <f>K22*1.23</f>
        <v>490992.63</v>
      </c>
      <c r="Q22" s="51" t="e">
        <f>Q7-Q18</f>
        <v>#REF!</v>
      </c>
      <c r="R22" s="52" t="e">
        <f>#REF!+T22+U22+V22</f>
        <v>#REF!</v>
      </c>
      <c r="S22" s="30"/>
      <c r="T22" s="30"/>
      <c r="U22" s="29">
        <f>P22*1.16</f>
        <v>569551.4508</v>
      </c>
      <c r="V22" s="51" t="e">
        <f>V7-V18</f>
        <v>#REF!</v>
      </c>
    </row>
    <row r="23" spans="1:22" ht="27">
      <c r="A23" s="78"/>
      <c r="B23" s="79" t="s">
        <v>39</v>
      </c>
      <c r="C23" s="25">
        <f>D23+F23+G23</f>
        <v>241.788</v>
      </c>
      <c r="D23" s="25">
        <v>1.817</v>
      </c>
      <c r="E23" s="25"/>
      <c r="F23" s="25">
        <v>143.935</v>
      </c>
      <c r="G23" s="27">
        <v>96.036</v>
      </c>
      <c r="H23" s="50">
        <v>719999.9986100383</v>
      </c>
      <c r="I23" s="30"/>
      <c r="J23" s="30"/>
      <c r="K23" s="29">
        <v>399181</v>
      </c>
      <c r="L23" s="34">
        <v>320818.9986100383</v>
      </c>
      <c r="M23" s="52" t="e">
        <f>P23+Q23</f>
        <v>#REF!</v>
      </c>
      <c r="N23" s="30"/>
      <c r="O23" s="30"/>
      <c r="P23" s="29">
        <f>P22</f>
        <v>490992.63</v>
      </c>
      <c r="Q23" s="34" t="e">
        <f>Q22</f>
        <v>#REF!</v>
      </c>
      <c r="R23" s="52" t="e">
        <f>U23+V23</f>
        <v>#REF!</v>
      </c>
      <c r="S23" s="30"/>
      <c r="T23" s="30"/>
      <c r="U23" s="29">
        <f>U22</f>
        <v>569551.4508</v>
      </c>
      <c r="V23" s="34" t="e">
        <f>V22</f>
        <v>#REF!</v>
      </c>
    </row>
    <row r="24" spans="1:7" ht="27.75" thickBot="1">
      <c r="A24" s="88"/>
      <c r="B24" s="89" t="s">
        <v>40</v>
      </c>
      <c r="C24" s="53">
        <f>D24+F24</f>
        <v>6.157</v>
      </c>
      <c r="D24" s="53">
        <v>6.034</v>
      </c>
      <c r="E24" s="53"/>
      <c r="F24" s="53">
        <v>0.123</v>
      </c>
      <c r="G24" s="54"/>
    </row>
    <row r="25" spans="1:7" ht="13.5">
      <c r="A25" s="98"/>
      <c r="B25" s="97"/>
      <c r="C25" s="55"/>
      <c r="D25" s="55"/>
      <c r="E25" s="55"/>
      <c r="F25" s="55"/>
      <c r="G25" s="55"/>
    </row>
    <row r="26" spans="1:7" ht="12.75">
      <c r="A26" s="96"/>
      <c r="B26" s="96"/>
      <c r="D26" s="56"/>
      <c r="E26" s="56"/>
      <c r="F26" s="57"/>
      <c r="G26" s="57"/>
    </row>
    <row r="27" spans="1:9" ht="12.75">
      <c r="A27" s="58" t="s">
        <v>16</v>
      </c>
      <c r="C27" s="58"/>
      <c r="D27" s="59"/>
      <c r="E27" s="56"/>
      <c r="F27" s="60" t="s">
        <v>17</v>
      </c>
      <c r="G27" s="57"/>
      <c r="H27" s="58"/>
      <c r="I27" s="58"/>
    </row>
    <row r="28" spans="4:7" ht="12.75">
      <c r="D28" s="61"/>
      <c r="E28" s="56"/>
      <c r="F28" s="57"/>
      <c r="G28" s="62">
        <f>G22-G23</f>
        <v>0</v>
      </c>
    </row>
    <row r="29" ht="12.75">
      <c r="G29" s="63"/>
    </row>
    <row r="30" ht="12.75">
      <c r="C30" s="35"/>
    </row>
    <row r="32" ht="12.75">
      <c r="D32" s="64"/>
    </row>
    <row r="34" ht="12.75">
      <c r="C34" s="35"/>
    </row>
  </sheetData>
  <mergeCells count="5">
    <mergeCell ref="M4:Q4"/>
    <mergeCell ref="R4:V4"/>
    <mergeCell ref="A2:G2"/>
    <mergeCell ref="C4:G4"/>
    <mergeCell ref="H4:L4"/>
  </mergeCells>
  <printOptions/>
  <pageMargins left="0.75" right="0.75" top="0.49" bottom="0.6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"ПЭС"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Артур</dc:creator>
  <cp:keywords/>
  <dc:description/>
  <cp:lastModifiedBy>sudbin</cp:lastModifiedBy>
  <cp:lastPrinted>2013-01-21T12:16:18Z</cp:lastPrinted>
  <dcterms:created xsi:type="dcterms:W3CDTF">2013-01-21T08:05:36Z</dcterms:created>
  <dcterms:modified xsi:type="dcterms:W3CDTF">2013-02-28T10:45:45Z</dcterms:modified>
  <cp:category/>
  <cp:version/>
  <cp:contentType/>
  <cp:contentStatus/>
</cp:coreProperties>
</file>